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906" firstSheet="16" activeTab="21"/>
  </bookViews>
  <sheets>
    <sheet name="汇总1" sheetId="2" r:id="rId1"/>
    <sheet name="汇总2" sheetId="35" r:id="rId2"/>
    <sheet name="1.1、支持新增土地流转" sheetId="3" r:id="rId3"/>
    <sheet name="1.2、支持全程托管社会化服务" sheetId="29" r:id="rId4"/>
    <sheet name="2.1、支持种业育繁推体系建设" sheetId="30" r:id="rId5"/>
    <sheet name="2.3、支持畜禽水产育繁推基地（企业）建设" sheetId="17" r:id="rId6"/>
    <sheet name="3.1、支持种业科研" sheetId="4" r:id="rId7"/>
    <sheet name="3.2、支持种业科研（设备补助）" sheetId="33" r:id="rId8"/>
    <sheet name="4、支持设施农业发展" sheetId="5" r:id="rId9"/>
    <sheet name="5.1、支持畜禽保种场" sheetId="31" r:id="rId10"/>
    <sheet name="5.2、支持水产养殖" sheetId="6" r:id="rId11"/>
    <sheet name="6、支持农业特色产业发展" sheetId="21" r:id="rId12"/>
    <sheet name="8、支持冷库、保鲜库建设" sheetId="23" r:id="rId13"/>
    <sheet name="9、支持“淮优”专业协会开拓市场" sheetId="7" r:id="rId14"/>
    <sheet name="10.1、支持三品一标和名牌农产品建设" sheetId="8" r:id="rId15"/>
    <sheet name="10.2、支持参加农产品展示展销活动" sheetId="9" r:id="rId16"/>
    <sheet name="10.3-1、支持农业产业化重点龙头企业" sheetId="10" r:id="rId17"/>
    <sheet name="10.3-2、支持农业产业化家庭农场" sheetId="11" r:id="rId18"/>
    <sheet name="10.3-3、支持农业产业化合作社" sheetId="12" r:id="rId19"/>
    <sheet name="11、支持农业信息化应用项目" sheetId="32" r:id="rId20"/>
    <sheet name="12、支持农业贷款贴息" sheetId="13" r:id="rId21"/>
    <sheet name="13、支持“淮优”农产品推广" sheetId="34" r:id="rId22"/>
  </sheets>
  <definedNames>
    <definedName name="_xlnm._FilterDatabase" localSheetId="2" hidden="1">'1.1、支持新增土地流转'!$A$2:$K$128</definedName>
    <definedName name="_xlnm._FilterDatabase" localSheetId="3" hidden="1">'1.2、支持全程托管社会化服务'!$A$2:$I$10</definedName>
    <definedName name="_xlnm._FilterDatabase" localSheetId="6" hidden="1">'3.1、支持种业科研'!$A$2:$G$16</definedName>
    <definedName name="_xlnm._FilterDatabase" localSheetId="14" hidden="1">'10.1、支持三品一标和名牌农产品建设'!$A$2:$K$99</definedName>
    <definedName name="_xlnm._FilterDatabase" localSheetId="15" hidden="1">'10.2、支持参加农产品展示展销活动'!$A$1:$J$191</definedName>
    <definedName name="_xlnm._FilterDatabase" localSheetId="17" hidden="1">'10.3-2、支持农业产业化家庭农场'!$A$2:$H$129</definedName>
    <definedName name="_xlnm._FilterDatabase" localSheetId="18" hidden="1">'10.3-3、支持农业产业化合作社'!$A$2:$H$29</definedName>
    <definedName name="_xlnm._FilterDatabase" localSheetId="20" hidden="1">'12、支持农业贷款贴息'!$A$2:$N$86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<sst xmlns="http://schemas.openxmlformats.org/spreadsheetml/2006/main" count="3327" uniqueCount="920">
  <si>
    <t>淮北市2023年度支持现代农业发展项目汇总表（核查审定）</t>
  </si>
  <si>
    <t>序号</t>
  </si>
  <si>
    <t>项    目</t>
  </si>
  <si>
    <t>县区审定奖补金额（万元）</t>
  </si>
  <si>
    <t>核查审定奖补金额（万元）</t>
  </si>
  <si>
    <t>杜集区</t>
  </si>
  <si>
    <t>烈山区</t>
  </si>
  <si>
    <t>相山区</t>
  </si>
  <si>
    <t>濉溪县</t>
  </si>
  <si>
    <t>合计</t>
  </si>
  <si>
    <t>个数</t>
  </si>
  <si>
    <t>金额</t>
  </si>
  <si>
    <t>1.1支持新增土地流转项目</t>
  </si>
  <si>
    <t>1.2支持全程托管社会化服务项目</t>
  </si>
  <si>
    <t>2.1支持农作物育繁推一体化基地（企业）项目</t>
  </si>
  <si>
    <t>2.3支持畜禽水产育繁推基地（企业）建设项目</t>
  </si>
  <si>
    <t>3.1支持种业科研项目</t>
  </si>
  <si>
    <t>3.1支持种业科研（设备补助）</t>
  </si>
  <si>
    <t>4支持设施农业发展项目</t>
  </si>
  <si>
    <t>5.1支持畜禽保种场项目</t>
  </si>
  <si>
    <t>5.2支持水产养殖项目</t>
  </si>
  <si>
    <t>6支持农业特色产业发展项目</t>
  </si>
  <si>
    <t>8支持冷库、保鲜库建设项目</t>
  </si>
  <si>
    <t>9支持“淮优”专业协会开拓市场项目</t>
  </si>
  <si>
    <t>10.1支持三品一标和名牌农产品建设</t>
  </si>
  <si>
    <t>10.2支持参加农产品展示展销活动项目</t>
  </si>
  <si>
    <t>10.3-1支持农业产业化—重点龙头企业项目</t>
  </si>
  <si>
    <t>10.3-2支持农业产业化—示范家庭农场项目</t>
  </si>
  <si>
    <t>10.3-3支持农业产业化—示范合作社项目</t>
  </si>
  <si>
    <t>11支持农业信息化应用项目</t>
  </si>
  <si>
    <t>12支持农业贷款贴息项目</t>
  </si>
  <si>
    <t>13支持“淮优”农产品推广</t>
  </si>
  <si>
    <t>合           计</t>
  </si>
  <si>
    <t>拟补贴金额市级拨付（万元）</t>
  </si>
  <si>
    <t>拟补贴金额县区配套（万元）</t>
  </si>
  <si>
    <t>小计</t>
  </si>
  <si>
    <t>2.2支持种质资源库（圃、场）库项目</t>
  </si>
  <si>
    <t>5.3支持奶牛、生猪良种引进项目</t>
  </si>
  <si>
    <t>7支持农产品加工业发展项目</t>
  </si>
  <si>
    <t>10.4支持“淮优”农产品生产主体项目</t>
  </si>
  <si>
    <t>计算系数</t>
  </si>
  <si>
    <t>参考系数</t>
  </si>
  <si>
    <t>拟补贴金额市级拨付系数</t>
  </si>
  <si>
    <t>拟补贴金额县区配套系数</t>
  </si>
  <si>
    <t>不能删</t>
  </si>
  <si>
    <t>支持新增土地流转项目</t>
  </si>
  <si>
    <t xml:space="preserve">                              </t>
  </si>
  <si>
    <t>县区</t>
  </si>
  <si>
    <t>项目名称</t>
  </si>
  <si>
    <t>实施单位</t>
  </si>
  <si>
    <t>财政支持内容</t>
  </si>
  <si>
    <t>县区
申报面积</t>
  </si>
  <si>
    <t>补贴标准</t>
  </si>
  <si>
    <t>县区审定奖补
金额（万元）</t>
  </si>
  <si>
    <t>审定面积</t>
  </si>
  <si>
    <t>审定补贴金额
（万元）</t>
  </si>
  <si>
    <t>备注</t>
  </si>
  <si>
    <t>拟补贴金额市级拨付</t>
  </si>
  <si>
    <t>拟补贴金额县区配套</t>
  </si>
  <si>
    <t>支持新增土地流转</t>
  </si>
  <si>
    <t>淮北市杜集区石台镇开心家庭农场</t>
  </si>
  <si>
    <t>土地流转</t>
  </si>
  <si>
    <t>淮北市杜集区常见家庭农场</t>
  </si>
  <si>
    <t>淮北茂都农业发展有限公司</t>
  </si>
  <si>
    <t>粮种繁育</t>
  </si>
  <si>
    <t>淮北市杜集区华庆种植农场</t>
  </si>
  <si>
    <t>淮北市学田里农业科技有限责任公司</t>
  </si>
  <si>
    <t>品牌粮食生产</t>
  </si>
  <si>
    <t>淮北市强民农业科技有限责任公司</t>
  </si>
  <si>
    <t>淮北丰实农业有限公司</t>
  </si>
  <si>
    <t>淮北市杜集区石台村股份经济合作社</t>
  </si>
  <si>
    <t>安徽垚润农业发展有限公司</t>
  </si>
  <si>
    <t>淮北百莲百荷生态农业旅游有限公司</t>
  </si>
  <si>
    <t>淮北市杜集区矿山集街道杜集社区</t>
  </si>
  <si>
    <t>淮北市天汇农业发展有限公司</t>
  </si>
  <si>
    <t>淮北朔悦农业发展有限公司</t>
  </si>
  <si>
    <t>淮北市杜集区稻道盛水稻种植专业合作社</t>
  </si>
  <si>
    <t>土地已退租，不足500亩</t>
  </si>
  <si>
    <t>淮北市杜集区欧集农民专业合作社</t>
  </si>
  <si>
    <t>淮北市相山区渠沟镇刘楼村股份经济合作联合社</t>
  </si>
  <si>
    <t>淮北市相山区三丰家庭农场</t>
  </si>
  <si>
    <t>淮北市益产种植农民专业合作社</t>
  </si>
  <si>
    <t>淮北市相山区渠沟镇孟庄村股份经济合作社</t>
  </si>
  <si>
    <t>淮北市相山区正烨家庭农场</t>
  </si>
  <si>
    <t>淮北粮安农业发展有限责任公司</t>
  </si>
  <si>
    <t>淮北市相山区胡永杰家庭农场</t>
  </si>
  <si>
    <t>淮北市相山区金来顺家庭农场</t>
  </si>
  <si>
    <t>淮北市烈山区隆昌农民专业合作社</t>
  </si>
  <si>
    <t>淮北市烈山区古饶玉萍农业合作社</t>
  </si>
  <si>
    <t>淮北市烈山区古饶镇吉久家庭农场</t>
  </si>
  <si>
    <t>淮北市烈山区古饶三鑫家庭农场</t>
  </si>
  <si>
    <t>淮北市烈山区古饶赵卫红家庭农场</t>
  </si>
  <si>
    <t>淮北市金地良园农业发展有限公司</t>
  </si>
  <si>
    <t>淮北市烈山区禾硕种植专业合作社</t>
  </si>
  <si>
    <t>淮北市烈山区古饶勤家园家庭农场</t>
  </si>
  <si>
    <t>淮北市古饶镇新家园三农服务农民专业合作</t>
  </si>
  <si>
    <t>淮北市烈山区古饶孙晓莉家庭农场</t>
  </si>
  <si>
    <t>安徽丰淮农业发展有限公司</t>
  </si>
  <si>
    <t>淮北市恒祺农业科技有限公司</t>
  </si>
  <si>
    <t>淮北市烈山区古饶领腾智慧农民种植专业合作社</t>
  </si>
  <si>
    <t>淮北市烈山区古饶顺通家庭农场</t>
  </si>
  <si>
    <t>淮北市烈山区古饶李爱华家庭农场</t>
  </si>
  <si>
    <t>淮北市烈山区古饶镇宇杰种植农民专业合作社</t>
  </si>
  <si>
    <t>淮北市烈山区兄弟种植农场</t>
  </si>
  <si>
    <t>淮北市烈山区聚源农民专业合作社</t>
  </si>
  <si>
    <t>安徽省铭效农业科技公司</t>
  </si>
  <si>
    <t>淮北市烈山区股饶益春家庭农场</t>
  </si>
  <si>
    <t>淮北市烈山区青幽谷家庭农场</t>
  </si>
  <si>
    <t>宿州市淮河种业有限公司淮北分公司</t>
  </si>
  <si>
    <t>淮北市烈山区赵士玲家庭农场</t>
  </si>
  <si>
    <t>淮北市烈山区新园果蔬种植农民专业合作社</t>
  </si>
  <si>
    <t>淮北市烈山区盈收种植农民专业合作社</t>
  </si>
  <si>
    <t>淮北市烈山区马场种植农民专业合作社</t>
  </si>
  <si>
    <t>淮北市烈山区耘著农机专业合作社</t>
  </si>
  <si>
    <t>淮北市烈山区利贞种植家庭农场</t>
  </si>
  <si>
    <t>淮北市烈山区鸿润源家庭农场</t>
  </si>
  <si>
    <t>淮北市烈山区启信家庭农场</t>
  </si>
  <si>
    <t>淮北市烈山区坤凯农场</t>
  </si>
  <si>
    <t>濉溪县百善旺丰谷物种植家庭农场（徐庆新）</t>
  </si>
  <si>
    <t>濉溪县百善春辉谷物种植家庭农场</t>
  </si>
  <si>
    <t>安徽繁硕谷物种植有限公司</t>
  </si>
  <si>
    <t>516.61亩土地流转50</t>
  </si>
  <si>
    <t>安徽省艺祥农业发展有限公司</t>
  </si>
  <si>
    <t>濉溪县百善维祥谷物种植家庭农场</t>
  </si>
  <si>
    <t>淮北市郊北农业技术推广合作社</t>
  </si>
  <si>
    <t>濉溪县百善有理谷物种植家庭农场</t>
  </si>
  <si>
    <t>濉溪县百善辉永谷物种植家庭农场</t>
  </si>
  <si>
    <t>安徽鸿晓农业发展有限公司</t>
  </si>
  <si>
    <t>濉溪县道口村柳塘供销合作社有限公司</t>
  </si>
  <si>
    <t>濉溪县百善雨润农业种植家庭农场</t>
  </si>
  <si>
    <t>濉溪县百善轶轩谷物种植家庭农场</t>
  </si>
  <si>
    <t>濉溪县犇腾农牧科技有限公司</t>
  </si>
  <si>
    <t>濉溪县金秋谷物种植家庭农场</t>
  </si>
  <si>
    <t>濉溪县柳丰谷物种植家庭农场</t>
  </si>
  <si>
    <t>濉溪县三丰谷物种植家庭农场</t>
  </si>
  <si>
    <t>濉溪县成睿谷物种植家庭农场</t>
  </si>
  <si>
    <t>濉溪县刘桥兴农农业服务专业合作社</t>
  </si>
  <si>
    <t>濉溪县双堆许庄种植农民专业合作社</t>
  </si>
  <si>
    <t>怀远县双桥东升家庭农场</t>
  </si>
  <si>
    <t>淮北双收种业有限公司</t>
  </si>
  <si>
    <t>濉溪县四铺燕芹种植农场</t>
  </si>
  <si>
    <t>中农鑫茂农业发展集团有限公司</t>
  </si>
  <si>
    <t>濉溪县轶宇种植农民专业合作社</t>
  </si>
  <si>
    <t>濉溪县梁辛种植家庭农场</t>
  </si>
  <si>
    <t>濉溪县相昱种植农场</t>
  </si>
  <si>
    <t>不足500亩</t>
  </si>
  <si>
    <t>濉溪县四铺宏程中药种植家庭农场</t>
  </si>
  <si>
    <t>濉溪县孙疃大地家庭农场</t>
  </si>
  <si>
    <t>濉溪县孙疃众鑫农业专业合作社</t>
  </si>
  <si>
    <t>濉溪县孙疃龙华家庭农场</t>
  </si>
  <si>
    <t>濉溪县孙疃志诚农业专业合作社</t>
  </si>
  <si>
    <t>濉溪县孙疃永海家庭农场</t>
  </si>
  <si>
    <t>濉溪县新建农业种植专业合作社</t>
  </si>
  <si>
    <t>濉溪县晓宇谷物种植专业合作社</t>
  </si>
  <si>
    <t>濉溪县鑫荣谷物种植专业合作社</t>
  </si>
  <si>
    <t>濉溪县孙疃鸿程农业专业合作社</t>
  </si>
  <si>
    <t>濉溪县陌桑谷物种植家庭农场</t>
  </si>
  <si>
    <t>濉溪县鑫源谷物种植家庭农场</t>
  </si>
  <si>
    <t>濉溪县隽轩谷物种植家庭农场</t>
  </si>
  <si>
    <t>安徽天沐农业科技有限公司</t>
  </si>
  <si>
    <t>濉溪县崔建军谷物种植家庭农场</t>
  </si>
  <si>
    <t>濉溪县润乔谷物种植家庭农场</t>
  </si>
  <si>
    <t>濉溪县黄占文蔬菜种植家庭农场</t>
  </si>
  <si>
    <t>安徽佳禾现代农业发展有限公司</t>
  </si>
  <si>
    <t>濉溪县浍北强村农业发展有限公司</t>
  </si>
  <si>
    <t>濉溪县七彩缤纷谷物种植家庭农场</t>
  </si>
  <si>
    <t>濉溪县鑫宏谷物种植家庭农场</t>
  </si>
  <si>
    <t>濉溪县五沟开放谷物种植家庭农场</t>
  </si>
  <si>
    <t>濉溪县闫朋种植家庭农场</t>
  </si>
  <si>
    <t>濉溪县帮富谷物种植专业合作社</t>
  </si>
  <si>
    <t>濉溪县西伦种植家庭农场</t>
  </si>
  <si>
    <t>任百云</t>
  </si>
  <si>
    <t>闫晓峰</t>
  </si>
  <si>
    <t>濉溪县五沟育农家庭农场</t>
  </si>
  <si>
    <t>濉溪县耕读种植家庭农场</t>
  </si>
  <si>
    <t>濉溪县五沟伟强家庭农场</t>
  </si>
  <si>
    <t>濉溪县五沟镇家才谷物种植家庭农场</t>
  </si>
  <si>
    <t>濉溪县五沟镇任红侠家庭农场</t>
  </si>
  <si>
    <t>濉溪县顺平谷物种植专业合作社</t>
  </si>
  <si>
    <t>濉溪县五沟镇龙耕谷物种植家庭农场</t>
  </si>
  <si>
    <t>濉溪县五沟镇丰盛乐谷物种植家庭农场</t>
  </si>
  <si>
    <t>濉溪县周勇谷物种植专业合作社</t>
  </si>
  <si>
    <t>濉溪县韩光荣谷物种植家庭农场</t>
  </si>
  <si>
    <t>濉溪县韩村玉英家庭农场</t>
  </si>
  <si>
    <t>濉溪县弘业家庭农场</t>
  </si>
  <si>
    <t>濉溪县晨升家庭农场</t>
  </si>
  <si>
    <t>濉溪县荣坤家庭农场</t>
  </si>
  <si>
    <t>濉溪县孙会友家庭农场</t>
  </si>
  <si>
    <t>濉溪县临涣好运来家庭农场</t>
  </si>
  <si>
    <t>濉溪县南坪俊驰家庭农场</t>
  </si>
  <si>
    <t>濉溪县四铺鑫宇种植农场</t>
  </si>
  <si>
    <t>支持全程托管社会化服务项目</t>
  </si>
  <si>
    <t>申报面积</t>
  </si>
  <si>
    <t>支持全程托管社会化服务</t>
  </si>
  <si>
    <t>安徽濉供众城农业服务有限公司</t>
  </si>
  <si>
    <t>淮北市富农农机服务专业合作社</t>
  </si>
  <si>
    <t>淮北市烈山区古饶富农农机专业合作社</t>
  </si>
  <si>
    <t>濉溪县大曹俊程农业科技有限公司</t>
  </si>
  <si>
    <t>濉溪县四铺双收农机服务站</t>
  </si>
  <si>
    <t>濉溪县众成农机服务专业合作社</t>
  </si>
  <si>
    <t>濉溪县梓嫣农机专业合作社</t>
  </si>
  <si>
    <t>支持农作物育繁推一体化基地（企业）建设项目</t>
  </si>
  <si>
    <t>设施设备投资额（万元）</t>
  </si>
  <si>
    <t>销售额
（万元）</t>
  </si>
  <si>
    <t>审定设施设备投资额（万元）</t>
  </si>
  <si>
    <t>审定补贴金额（万元）</t>
  </si>
  <si>
    <t>支持农作物育繁推一体化基地（企业）</t>
  </si>
  <si>
    <t>安徽柳丰种业科技有限责任公司</t>
  </si>
  <si>
    <t>安徽永民种业有限责任公司</t>
  </si>
  <si>
    <t>合  计</t>
  </si>
  <si>
    <t>支持畜禽水产育繁推基地（企业）建设项目</t>
  </si>
  <si>
    <t>项目设施投资额</t>
  </si>
  <si>
    <t>支持畜禽水产育繁推基地（企业）建设</t>
  </si>
  <si>
    <t>安徽标王农牧股份有限公司</t>
  </si>
  <si>
    <t>淮北牧腾农业科技发展有限公司</t>
  </si>
  <si>
    <t>支持种业科研项目</t>
  </si>
  <si>
    <t>支持种业科研</t>
  </si>
  <si>
    <t>种业实验室（站），种业院士、首席专家工作室（站）</t>
  </si>
  <si>
    <t>淮北校春文化旅游发展有限公司</t>
  </si>
  <si>
    <t>安徽柳丰种业责任有限公司</t>
  </si>
  <si>
    <t>淮北市三丰肥业有限公司</t>
  </si>
  <si>
    <t>安徽大自然种猪股份有限公司</t>
  </si>
  <si>
    <t>濉溪县翔凤禽业有限责任公司</t>
  </si>
  <si>
    <t>淮北市盘石农业科技发展有限公司</t>
  </si>
  <si>
    <t>淮北市农兴农业科技有限公司</t>
  </si>
  <si>
    <t>淮北市金鳜湖水产养殖有限公司</t>
  </si>
  <si>
    <t>补报</t>
  </si>
  <si>
    <t>支持种业科研项目（设备补助）</t>
  </si>
  <si>
    <t>设备投资</t>
  </si>
  <si>
    <t>奖补标准</t>
  </si>
  <si>
    <t>支持设施农业发展项目</t>
  </si>
  <si>
    <t>建设面积</t>
  </si>
  <si>
    <t>设施投资</t>
  </si>
  <si>
    <t>申请财政资金（万元）</t>
  </si>
  <si>
    <t>淮北市杜集区家乐农场</t>
  </si>
  <si>
    <t>新建、扩建钢构大棚</t>
  </si>
  <si>
    <t>淮北市朔悦农业发展有限公司</t>
  </si>
  <si>
    <t>淮北市杜集区韩楼田园家庭农场</t>
  </si>
  <si>
    <t>新建钢架大棚</t>
  </si>
  <si>
    <t>淮北市横山堂家畜养殖农民专业合作社</t>
  </si>
  <si>
    <t>新建果蔬大棚</t>
  </si>
  <si>
    <t>淮北兴丰农业发展有限公司</t>
  </si>
  <si>
    <t>日光温室大棚</t>
  </si>
  <si>
    <t>淮北荣悦园农业发展有限公司</t>
  </si>
  <si>
    <t>设施农业大棚</t>
  </si>
  <si>
    <t>安徽泽润农业科技有限公司</t>
  </si>
  <si>
    <t>新建日光温室</t>
  </si>
  <si>
    <t>濉溪县四铺亿人种植家庭农场</t>
  </si>
  <si>
    <t>濉溪县莓好时代种植家庭农场</t>
  </si>
  <si>
    <t>濉溪县四铺绿色丰园家庭农场</t>
  </si>
  <si>
    <t>濉溪县四铺赵雪种植家庭农场</t>
  </si>
  <si>
    <t>濉溪县李春玲家庭农场</t>
  </si>
  <si>
    <t>濉溪县世伟谷物种植专业合作社</t>
  </si>
  <si>
    <t>濉溪县徽祥家庭农场</t>
  </si>
  <si>
    <t>支持畜禽保种场项目</t>
  </si>
  <si>
    <t>上级补助资金
（万元）</t>
  </si>
  <si>
    <t>支持畜禽保种场</t>
  </si>
  <si>
    <t>淮北市振淮农牧科技专业合作社</t>
  </si>
  <si>
    <t>国家级和省级畜禽保种场</t>
  </si>
  <si>
    <t>支持禽畜保种场</t>
  </si>
  <si>
    <t>支持水产养殖业发展项目</t>
  </si>
  <si>
    <t>设施投资额</t>
  </si>
  <si>
    <t>审定投资额
（万元）</t>
  </si>
  <si>
    <t>支持水产养殖业发展</t>
  </si>
  <si>
    <t>淮北市国贵农民专业合作社</t>
  </si>
  <si>
    <t>养殖业发展</t>
  </si>
  <si>
    <t>　360亩</t>
  </si>
  <si>
    <t>濉溪县玲飞谷物种植家庭农场</t>
  </si>
  <si>
    <t>循环水养殖、标准化池塘</t>
  </si>
  <si>
    <t>濉溪县孙疃侯永勤家庭农场</t>
  </si>
  <si>
    <t>濉溪县孙疃客至家庭农场</t>
  </si>
  <si>
    <t>濉溪县永乐家庭农场</t>
  </si>
  <si>
    <t>濉溪县孙疃四建养殖场</t>
  </si>
  <si>
    <t>6127平方米</t>
  </si>
  <si>
    <t>支持农业特色产业发展项目</t>
  </si>
  <si>
    <t>新增或改良种植面积（亩）</t>
  </si>
  <si>
    <t>奖补标准（元/亩）</t>
  </si>
  <si>
    <t>审定面积
（亩）</t>
  </si>
  <si>
    <t>支持农业特色产业发展</t>
  </si>
  <si>
    <t>淮北市相山区冠杰家庭农场</t>
  </si>
  <si>
    <t>农业特色花卉产业发展项目</t>
  </si>
  <si>
    <t>淮北市相山区刘百成家庭农场</t>
  </si>
  <si>
    <t>新增特色果林</t>
  </si>
  <si>
    <t>淮北市烈山区奥杰农场</t>
  </si>
  <si>
    <t>濉溪县合胜谷物种植专业合作社</t>
  </si>
  <si>
    <t>新增连片种植地方特色果林、花卉</t>
  </si>
  <si>
    <t>濉溪县刘桥玉侠蔬菜种植家庭农场</t>
  </si>
  <si>
    <t>濉溪县城北慧宇果蔬种植家庭农场</t>
  </si>
  <si>
    <t>濉溪县周末果蔬种植家庭农场</t>
  </si>
  <si>
    <t>淮北市老海寺果树种植有限公司</t>
  </si>
  <si>
    <t>支持地方特色果林进行连片品种改良</t>
  </si>
  <si>
    <t>支持冷库、保鲜库建设项目</t>
  </si>
  <si>
    <r>
      <rPr>
        <b/>
        <sz val="10"/>
        <rFont val="仿宋"/>
        <charset val="134"/>
      </rPr>
      <t>仓库容积（m</t>
    </r>
    <r>
      <rPr>
        <b/>
        <sz val="10"/>
        <rFont val="宋体"/>
        <charset val="134"/>
      </rPr>
      <t>³</t>
    </r>
    <r>
      <rPr>
        <b/>
        <sz val="10"/>
        <rFont val="仿宋"/>
        <charset val="134"/>
      </rPr>
      <t>）</t>
    </r>
  </si>
  <si>
    <t>县区审定
奖补资金
（万元）</t>
  </si>
  <si>
    <t>审定补贴
金额
（万元）</t>
  </si>
  <si>
    <t>保鲜库</t>
  </si>
  <si>
    <t>冷库</t>
  </si>
  <si>
    <t>保鲜库补贴标准</t>
  </si>
  <si>
    <t>冷库补贴标准</t>
  </si>
  <si>
    <t>冷库、保鲜库建设</t>
  </si>
  <si>
    <t>淮北市相山区黄里名优果品专业合作社</t>
  </si>
  <si>
    <t>冷冻库</t>
  </si>
  <si>
    <t>淮北市烈山区古饶雷军农业种植合作社</t>
  </si>
  <si>
    <t>冷冻库、保鲜库</t>
  </si>
  <si>
    <t>淮北绿云农业发展农民专业合作社</t>
  </si>
  <si>
    <t>淮北市烈山区明建家庭农场</t>
  </si>
  <si>
    <t>淮北市烈山区鲍华高效农业种植农民合作社</t>
  </si>
  <si>
    <t>濉溪柳丰谷物种植家庭农场</t>
  </si>
  <si>
    <t>濉溪县永民谷物种植家庭农场</t>
  </si>
  <si>
    <t>濉溪县百善胜利蔬菜种植家庭农场</t>
  </si>
  <si>
    <t>淮北市群翔禽业有限公司</t>
  </si>
  <si>
    <t>安徽昊晨食品股份有限公司</t>
  </si>
  <si>
    <t>濉溪县刘桥乐佳果蔬种植农场</t>
  </si>
  <si>
    <t>濉溪县承露农业有限公司</t>
  </si>
  <si>
    <t>濉溪县双堆进步家庭农场</t>
  </si>
  <si>
    <t>安徽淮优食品有限公司</t>
  </si>
  <si>
    <t>濉溪县双堆许军家庭农场</t>
  </si>
  <si>
    <t>濉溪县赵彬果蔬种植专业合作社</t>
  </si>
  <si>
    <t>濉溪县四铺农金种植家庭农场</t>
  </si>
  <si>
    <t>安徽万亩塘农业科技有限公司</t>
  </si>
  <si>
    <t>濉溪县孙疃浩鑫农民专业合作社</t>
  </si>
  <si>
    <t>濉溪县王小矿谷物种植家庭农场</t>
  </si>
  <si>
    <t>濉溪县向荣谷物种植家庭农场</t>
  </si>
  <si>
    <t>濉溪县周为权家庭农场</t>
  </si>
  <si>
    <t>濉溪县益林生态家庭农场</t>
  </si>
  <si>
    <t>濉溪县超产家庭农场</t>
  </si>
  <si>
    <t>濉溪县珩瑞种植家庭农场</t>
  </si>
  <si>
    <t>支持“淮优”专业协会开拓市场项目</t>
  </si>
  <si>
    <t>年销售收入</t>
  </si>
  <si>
    <t>会员数量</t>
  </si>
  <si>
    <t>解决就业人数</t>
  </si>
  <si>
    <t>县区审定奖补资金
（万元）</t>
  </si>
  <si>
    <t>支持“淮优”专业协会开拓市场</t>
  </si>
  <si>
    <t>淮北市淮优农产品葡萄产业协会</t>
  </si>
  <si>
    <t>5000万元</t>
  </si>
  <si>
    <t>淮北市淮优农产品渔业协会</t>
  </si>
  <si>
    <t>7390万元</t>
  </si>
  <si>
    <t>淮北市淮优农产品蔬菜产业协会</t>
  </si>
  <si>
    <t>8600万元</t>
  </si>
  <si>
    <t>淮北市淮优农产品甘薯产业协会</t>
  </si>
  <si>
    <t>7586.8万元</t>
  </si>
  <si>
    <t>淮北市淮优农产品桃产业协会</t>
  </si>
  <si>
    <t>6300万元</t>
  </si>
  <si>
    <t>支持三品一标和名牌农产品建设项目</t>
  </si>
  <si>
    <t>支持三品一标和名牌农产品建设</t>
  </si>
  <si>
    <t>淮北市北山楰农业科技有限公司</t>
  </si>
  <si>
    <t>绿色食品认证“甜宝草莓、红颜草莓”</t>
  </si>
  <si>
    <t>淮北市杜集区假日阳光家庭农场</t>
  </si>
  <si>
    <t>绿色食品认证“夏黑葡萄、心愿葡萄、阳光玫瑰葡萄、妮娜皇后葡萄”</t>
  </si>
  <si>
    <t>淮北市育之宝养殖有限责任公司</t>
  </si>
  <si>
    <t>有机食品鸡、有机食品鸡蛋、皖美品牌“育之宝”牌鸡、鸡蛋</t>
  </si>
  <si>
    <t>淮北市杜集区狄影农民专业合作社</t>
  </si>
  <si>
    <t>绿色食品认证“芹菜、西兰花”</t>
  </si>
  <si>
    <t>绿色食品认证“西瓜、甜瓜”</t>
  </si>
  <si>
    <t>淮北市石台金禾家庭农场</t>
  </si>
  <si>
    <t>绿色食品认证“博洋九号甜瓜、博洋61甜瓜、绿宝石甜瓜”，皖美农品，省级生态家庭农场</t>
  </si>
  <si>
    <t>省级生态家庭农场调至10.3-2支持产业化家庭农场</t>
  </si>
  <si>
    <t>绿色食品认证“郁金香葡萄、巨玫瑰葡萄、红颜葡萄、贵妃葡萄”</t>
  </si>
  <si>
    <t>皖美品牌</t>
  </si>
  <si>
    <t>淮北市杜集区奋斗家庭农场</t>
  </si>
  <si>
    <t>绿色食品认证“中桃9号水蜜桃、中桃10号水蜜桃、巨玫瑰葡萄、郁金香葡萄、美都西瓜”</t>
  </si>
  <si>
    <t>淮北市杜集区天骄家庭农场</t>
  </si>
  <si>
    <t>绿色食品认证“阳光玫瑰葡萄、夏黑葡萄、西瓜”</t>
  </si>
  <si>
    <t>淮北市杜集区润丰种植专业合作社</t>
  </si>
  <si>
    <t>安徽省商标品牌示范企业</t>
  </si>
  <si>
    <t>淮北市段园镇庆武家庭农场</t>
  </si>
  <si>
    <t>有机产品“鳙鱼、鲢鱼、鲤鱼、草鱼、青鱼、鲫鱼”</t>
  </si>
  <si>
    <t>淮北市烈山区福源农民专业合作社</t>
  </si>
  <si>
    <t>绿色食品：晚秋黄梨</t>
  </si>
  <si>
    <t>绿色食品：玉米</t>
  </si>
  <si>
    <t>淮北市烈山区古饶陈翠红家庭农场</t>
  </si>
  <si>
    <t>绿色食品：小麦、玉米</t>
  </si>
  <si>
    <t>淮北恒祺农业科技有限公司</t>
  </si>
  <si>
    <t>有机大豆</t>
  </si>
  <si>
    <t>安徽源田农业科技有限公司</t>
  </si>
  <si>
    <t>有机肥料（粉状）
有机肥料（颗粒）</t>
  </si>
  <si>
    <t>淮北市烈山区古饶秋田家庭农场</t>
  </si>
  <si>
    <t>绿色食品认证（西瓜）</t>
  </si>
  <si>
    <t>淮北市烈山区古饶镇新家园三农服务农民专业合作社</t>
  </si>
  <si>
    <t>绿色食品：黄豆、玉米</t>
  </si>
  <si>
    <t>淮北市烈山区古饶王颖家庭农场</t>
  </si>
  <si>
    <t>绿色食品：桃、西瓜</t>
  </si>
  <si>
    <t>淮北市烈山区碧桃家庭农场</t>
  </si>
  <si>
    <t>绿色食品：西瓜红甘薯、龙九甘薯、商薯19甘薯、凌紫甘薯</t>
  </si>
  <si>
    <t>淮北市烈山区政祥家庭农场</t>
  </si>
  <si>
    <t>有机食品：黑猪、玉米、南瓜</t>
  </si>
  <si>
    <t>淮北市烈山区舞彩灵枣种植专业合作社</t>
  </si>
  <si>
    <t>绿色食品：黄营灵枣</t>
  </si>
  <si>
    <t>淮北市东南果蔬有限责任公司</t>
  </si>
  <si>
    <t>绿色食品：苹果</t>
  </si>
  <si>
    <t>淮北市烈山区雪梅种植园</t>
  </si>
  <si>
    <t>绿色食品：枣</t>
  </si>
  <si>
    <t>淮北市郁翠林黄灵枣农民专业合作社</t>
  </si>
  <si>
    <t>淮北市烈山区华家湖精果家庭农场</t>
  </si>
  <si>
    <t>有机食品：西瓜</t>
  </si>
  <si>
    <t>绿色食品：小麦</t>
  </si>
  <si>
    <t>绿色食品：永民1718小麦、烟宏2000小麦</t>
  </si>
  <si>
    <t>绿色食品：永民1号小麦、淮麦55小麦</t>
  </si>
  <si>
    <t>濉溪县百善欣雨谷物种植家庭农场</t>
  </si>
  <si>
    <t>绿色食品：郑单309玉米</t>
  </si>
  <si>
    <t>濉溪县百善马迪谷物种植家庭农场</t>
  </si>
  <si>
    <t>濉溪县益康果蔬种植家庭农场</t>
  </si>
  <si>
    <t>绿色食品：葡萄</t>
  </si>
  <si>
    <t>濉溪县百善旭日种植家庭农场</t>
  </si>
  <si>
    <t>皖美品牌、有机食品：鸡、鸡蛋</t>
  </si>
  <si>
    <t>濉溪县稼旺果蔬种植专业合作社</t>
  </si>
  <si>
    <t>绿色食品：西瓜红甘薯、商薯19甘薯</t>
  </si>
  <si>
    <t>绿色食品：草莓、葡萄、玉米</t>
  </si>
  <si>
    <t>濉溪县刘桥田润蔬菜种植家庭农场</t>
  </si>
  <si>
    <t>绿色食品：胡萝卜</t>
  </si>
  <si>
    <t>濉溪县刘桥李可葡萄种植家庭农场</t>
  </si>
  <si>
    <t>皖美农品“阳光先生”牌葡萄</t>
  </si>
  <si>
    <t>濉溪县双堆陈永辉家庭农场</t>
  </si>
  <si>
    <t>绿色食品：奶油蟠桃、中油4号桃、红不软桃、金秋红蜜桃</t>
  </si>
  <si>
    <t>濉溪县四铺绿色家庭农场</t>
  </si>
  <si>
    <t>绿色食品：芹菜</t>
  </si>
  <si>
    <t>濉溪县图创种植农民专业合作社</t>
  </si>
  <si>
    <t>绿色食品：花菜、上海青、生菜、芹菜、包菜</t>
  </si>
  <si>
    <t>濉溪县李强家庭农场</t>
  </si>
  <si>
    <t>绿色食品：玉米、甘薯</t>
  </si>
  <si>
    <t>淮北市金之田食品科技有限公司</t>
  </si>
  <si>
    <t>“食安安徽”品牌、农产品气候品质认证</t>
  </si>
  <si>
    <t>绿色食品：彩糯玉米、黄糯玉米</t>
  </si>
  <si>
    <t>濉溪县孙疃添一家庭农场</t>
  </si>
  <si>
    <t>绿色食品：黄金蟠桃、黄金蜜桃、黄金0号桃</t>
  </si>
  <si>
    <t>濉溪县晓辉谷物种植家庭农场</t>
  </si>
  <si>
    <t>绿色食品：8424西瓜、美都西瓜</t>
  </si>
  <si>
    <t>绿色食品：富丽青椒、汤老师9号辣椒、齐玉8号玉米、8424西瓜、微萌美都西瓜、金来318玉米</t>
  </si>
  <si>
    <t>濉溪县黄占才谷物种植家庭农场</t>
  </si>
  <si>
    <t>绿色食品：丰乐724玉米</t>
  </si>
  <si>
    <t>濉溪县荣聚谷物种植家庭农场</t>
  </si>
  <si>
    <t>濉溪县梁超果蔬种植家庭农场</t>
  </si>
  <si>
    <t>绿色食品：秋彤桃、秋甜桃</t>
  </si>
  <si>
    <t>濉溪县明旭谷物种植家庭农场</t>
  </si>
  <si>
    <t>绿色食品：辣椒、西瓜</t>
  </si>
  <si>
    <t>皖美农品“世伟”牌西瓜</t>
  </si>
  <si>
    <t>濉溪县蒙村长治种植家庭农场</t>
  </si>
  <si>
    <t>濉溪县蒙村果蔬种植专业合作社</t>
  </si>
  <si>
    <t>绿色食品：红颜草莓、章姬草莓、火龙果、户太8号葡萄、少巨玫瑰葡萄</t>
  </si>
  <si>
    <t>濉溪县城南四季丰谷物种植家庭农场</t>
  </si>
  <si>
    <t>绿色食品：桃</t>
  </si>
  <si>
    <t>绿色食品：草莓、桃</t>
  </si>
  <si>
    <t>濉溪县恒丰水稻种植家庭农场</t>
  </si>
  <si>
    <t>濉溪县五沟镇天从葡萄产业园</t>
  </si>
  <si>
    <t>濉溪县五沟镇天宏家庭农场</t>
  </si>
  <si>
    <t>绿色食品：永民1号小麦、烟宏2000小麦</t>
  </si>
  <si>
    <t>绿色食品：祺华703玉米、金赛501玉米</t>
  </si>
  <si>
    <t>支持农产品质量认证和品牌创建</t>
  </si>
  <si>
    <t>濉溪县韩村明莉谷物种植家庭农场</t>
  </si>
  <si>
    <t>绿色食品：秋乐618玉米、华农658玉米</t>
  </si>
  <si>
    <t>濉溪县韩村光荣谷物种植家庭农场</t>
  </si>
  <si>
    <t>濉溪县前涛家庭农场</t>
  </si>
  <si>
    <t>绿色食品：彩糯玉米、黄糯玉米、黑糯玉米、白糯玉米</t>
  </si>
  <si>
    <t>濉溪县仓满家庭农场</t>
  </si>
  <si>
    <t>绿色食品：彩糯玉米、黄糯玉米、黑糯玉米、水果玉米</t>
  </si>
  <si>
    <t>绿色食品：登海6188玉米、祁玉1688玉米</t>
  </si>
  <si>
    <t>濉溪县龙邦家庭农场</t>
  </si>
  <si>
    <t>濉溪县临涣天佑家庭农场</t>
  </si>
  <si>
    <t>绿色食品：西农8号西瓜、金成5号西瓜</t>
  </si>
  <si>
    <t>濉溪县临涣益林果蔬种植专业合作社</t>
  </si>
  <si>
    <t>绿色食品：商薯19甘薯、烟薯25甘薯、西瓜红甘薯、龙九甘薯</t>
  </si>
  <si>
    <t>濉溪县农业农村局</t>
  </si>
  <si>
    <t>“气候好产品”</t>
  </si>
  <si>
    <t>淮北市高溪农业发展有限公司</t>
  </si>
  <si>
    <t>有机农产品认证“羊肚菌”</t>
  </si>
  <si>
    <t>淮北市相山区展飞家庭农场</t>
  </si>
  <si>
    <t>绿色食品认证“土豆、紫誉1号胡萝卜（紫色）、黄石胡萝卜（黄色）、红誉6号胡萝卜（红色）”</t>
  </si>
  <si>
    <t>淮北市相山区成河家庭农场</t>
  </si>
  <si>
    <t>绿色食品认证“快菜、上海青”</t>
  </si>
  <si>
    <t>淮北市相山区穷游忆味家庭农场</t>
  </si>
  <si>
    <t>绿色食品认证“阳光玫瑰葡萄、夏黑葡萄、白罗莎葡萄、桃”</t>
  </si>
  <si>
    <t>淮北市相山区艳菲家庭农场</t>
  </si>
  <si>
    <t>绿色食品认证“茼蒿、菠菜、快菜、菊花心菜、生菜、上海青”</t>
  </si>
  <si>
    <t>淮北市相山区绿优家庭农场</t>
  </si>
  <si>
    <t>绿色食品认证“甘蓝、大白菜、西瓜、甜瓜”</t>
  </si>
  <si>
    <t>淮北市相山区张建峰家庭农场</t>
  </si>
  <si>
    <t>绿色食品认证“快菜、生菜、菠菜、茼蒿、油麦菜、上海青”</t>
  </si>
  <si>
    <t>淮北市相山区富安家庭农场</t>
  </si>
  <si>
    <t>绿色食品认证“富安软籽石榴、富安红灯笼石榴”</t>
  </si>
  <si>
    <t>淮北市相山区张巧家庭农场</t>
  </si>
  <si>
    <t>绿色食品认证“ 辣椒、番茄、西葫芦”</t>
  </si>
  <si>
    <t>淮北市相山区杨海珍家庭农场</t>
  </si>
  <si>
    <t>绿色食品认证“上海青、西葫芦、辣椒”</t>
  </si>
  <si>
    <t>淮北市相山区刘仁更家庭农场</t>
  </si>
  <si>
    <t>绿色食品认证“包菜、上海青、茼蒿、木耳菜、菠菜、快菜”</t>
  </si>
  <si>
    <t>淮北市相山区徐宁家庭农场</t>
  </si>
  <si>
    <t>绿色食品认证“茼蒿、生菜、菠菜、菊花心菜、上海青、快菜”</t>
  </si>
  <si>
    <t>淮北市相山区张阿龙家庭农场</t>
  </si>
  <si>
    <t>绿色食品认证“83黄桃、中油48油桃、突围桃”</t>
  </si>
  <si>
    <t>淮北市相山区天藏农民专业合作社</t>
  </si>
  <si>
    <t>皖美农品“食藏天记”牌黄里石榴</t>
  </si>
  <si>
    <t>绿色食品认证“葡萄、酥梨、笆斗杏”</t>
  </si>
  <si>
    <t>重复</t>
  </si>
  <si>
    <t>淮北市双楼蔬菜合作社</t>
  </si>
  <si>
    <t>绿色食品认证“番茄、西瓜”</t>
  </si>
  <si>
    <t>淮北市烈山区古饶诚宇家庭农场</t>
  </si>
  <si>
    <t>绿色食品认证“玉米”</t>
  </si>
  <si>
    <t>淮北市相山区朝京家庭农场</t>
  </si>
  <si>
    <t>绿色食品“水果型红心萝卜(盛萃二号)”、“水果型青萝卜(盛青一号)”、“上海青”、“生菜”、“菊花心菜”</t>
  </si>
  <si>
    <t>淮北市相山区渠森家庭农场</t>
  </si>
  <si>
    <t>绿色食品“秀珍菇”、“白木耳”</t>
  </si>
  <si>
    <t>支持参加农产品展示展销活动项目</t>
  </si>
  <si>
    <t>支持参加农产品展示展销活动</t>
  </si>
  <si>
    <t>农民丰收节（0.2）</t>
  </si>
  <si>
    <t>农民丰收节（0.2）、皖美农品消费季（0.5）、合肥农交会（0.5）、上海农交会（0.5）、上海农交会金奖（2）、中国绿色食品博览会（1）、中国国际农产品交易会（1）、长三角乡村振兴大会（0.5）</t>
  </si>
  <si>
    <t>淮北市杜集区石台镇育之宝家庭农场</t>
  </si>
  <si>
    <t>中国国际农产品交易会（1）</t>
  </si>
  <si>
    <t>农民丰收节（0.2）、合肥农交会（0.5）、合肥农交会金奖（2）、皖美农品消费季（0.5）、上海农交会（0.5）、深圳农展（0.5）</t>
  </si>
  <si>
    <t>淮北市展望商贸有限公司</t>
  </si>
  <si>
    <t>农民丰收节（0.2）、合肥农交会（0.5）</t>
  </si>
  <si>
    <t>安徽柳云飞生物医药有限公司</t>
  </si>
  <si>
    <t>长三角绿色食品加工业（小岗）大会（0.5）、山东（临沂）食品产业博览会（0.2）</t>
  </si>
  <si>
    <t>安徽天之禾食品有限公司</t>
  </si>
  <si>
    <t>合肥农交会（0.5）、合肥农交会金奖（2）、徐州农展（0.5）、上海农交会（0.5）、农民丰收节（0.2）、山东临沂农展（0.2）</t>
  </si>
  <si>
    <t>安徽沃邦生物科技有限公司</t>
  </si>
  <si>
    <t>秸秆博览会（0.5）、秸秆博览会金奖（2）</t>
  </si>
  <si>
    <t>淮北乾升农业科技有限公司</t>
  </si>
  <si>
    <t>长三角绿色食品加工业（小岗）大会（0.5）、农民丰收节（0.2）</t>
  </si>
  <si>
    <t>淮北市杜集区常见家庭农场　</t>
  </si>
  <si>
    <t>淮北市杜集区宸润种植家庭农场</t>
  </si>
  <si>
    <t>淮北市杜集区泛华种植家庭农场　</t>
  </si>
  <si>
    <t>农民丰收节（0.2）、合肥农交会（0.5）、合肥农交会金奖（2）、皖美农品消费季（0.5）</t>
  </si>
  <si>
    <t>中国安徽名优农产品暨农业产业化交易会（0.5）</t>
  </si>
  <si>
    <t>淮北市杜集区徽州家宴饭店　</t>
  </si>
  <si>
    <t>淮北市杜集区慧宇鑫家庭农场　</t>
  </si>
  <si>
    <t>合肥农交会（0.5）、合肥农交会金奖（2）</t>
  </si>
  <si>
    <t>农民丰收节（0.2）、合肥农交会（0.5）、皖美农品消费季（0.5）</t>
  </si>
  <si>
    <t>淮北市杜集区矿山集南山源家庭农场</t>
  </si>
  <si>
    <t>农民丰收节（0.2）、合肥农交会（0.5）、合肥农交会金奖（2）、皖美农品消费季（0.5）、上海农交会（0.5）</t>
  </si>
  <si>
    <t>农民丰收节（0.2）、合肥农交会（0.5）、上海农交会（0.5）、上海农交会金奖（2）、山东农交会（0.2） 、深圳农产品博览会（0.5）</t>
  </si>
  <si>
    <t>淮北市杜集区文勇水产专业合作社</t>
  </si>
  <si>
    <t>农民丰收节（0.2）、渔业博览会（0.5）</t>
  </si>
  <si>
    <t>淮北市杜集区乡情农业合作社</t>
  </si>
  <si>
    <t>淮北市段园镇金丰甲鱼养殖专业合作社</t>
  </si>
  <si>
    <t>“淮优”农产品区域公共品牌产品</t>
  </si>
  <si>
    <t>不在奖补范围</t>
  </si>
  <si>
    <t>省级生态家庭农场</t>
  </si>
  <si>
    <t>调至10.3-2支持产业化家庭农场</t>
  </si>
  <si>
    <t>农民丰收节（0.2）、渔业博览会（0.5）、渔业博览会金奖（2）</t>
  </si>
  <si>
    <t>淮北市段园镇庆武精品水产养殖专业合作社</t>
  </si>
  <si>
    <t>市级示范合作社</t>
  </si>
  <si>
    <t>调至10.3-3支持产业化合作社</t>
  </si>
  <si>
    <t>淮北食博会（0.2）、合肥农交会（0.5）</t>
  </si>
  <si>
    <t>淮北市淼林森生物能源科技有限公司</t>
  </si>
  <si>
    <t>秸秆博览会（0.5）</t>
  </si>
  <si>
    <t>淮北市南山村供销合作社有限公司</t>
  </si>
  <si>
    <t>朔里车站羊肉馆</t>
  </si>
  <si>
    <t>王记马庄盱眙龙虾烧烤店</t>
  </si>
  <si>
    <t>安徽艾乡农业科技有限公司</t>
  </si>
  <si>
    <t>中国安徽名优农产品暨农业产业化交易会（0.5）、上海农交会（0.5）、上海农交会金奖（2）、农民丰收节（0.2）</t>
  </si>
  <si>
    <t>安徽锦艺水产养殖有限公司</t>
  </si>
  <si>
    <t>渔业博览会（0.5）</t>
  </si>
  <si>
    <t>安徽朗朗好心人食品有限公司</t>
  </si>
  <si>
    <t>安徽木兰农牧科技有限公司</t>
  </si>
  <si>
    <t>淮北明清石榴园酒店管理有限公司</t>
  </si>
  <si>
    <t>长三角绿色食品加工业（小岗）大会（0.5）、山东（临沂）食品产业博览会（0.2）、皖美农品消费季（0.5）、中国安徽名优农产品暨农业产业化交易会（0.5）、农民丰收节（0.2）</t>
  </si>
  <si>
    <t>淮北市烈山区古饶长沟家庭农场</t>
  </si>
  <si>
    <t>淮北市烈山区古饶镇夏氏豆腐坊</t>
  </si>
  <si>
    <t>中国安徽名优农产品暨农业产业化交易会（0.5）、农民丰收节（0.2）</t>
  </si>
  <si>
    <t>皖美农品消费季（0.5）、中国安徽名优农产品暨农业产业化交易会（0.5）、农民丰收节（0.2）</t>
  </si>
  <si>
    <t>淮北市烈山区乐甜家庭农场</t>
  </si>
  <si>
    <t>淮北市烈山区马圣杰家庭农场</t>
  </si>
  <si>
    <t>皖美农品消费季（0.5）、农民丰收节（0.2）</t>
  </si>
  <si>
    <t>淮北市烈山区映日果园家庭农场</t>
  </si>
  <si>
    <t>淮北市烈山镇塔仙石榴专业合作联社</t>
  </si>
  <si>
    <t>淮北市兴和水果专业合作社</t>
  </si>
  <si>
    <t>淮北梓童农业科技有限公司</t>
  </si>
  <si>
    <t>农民丰收节（0.2）、合肥农交会（0.5）、合肥农交会金奖（2）、秸秆博览会（0.5）</t>
  </si>
  <si>
    <t>上海农交会（0.5）、上海农交会金奖（2）、合肥农交会（0.5）、合肥农交会金奖（2）、农民丰收节（0.2）、皖美农品消费季（0.5）</t>
  </si>
  <si>
    <t>安徽丰和农业有限公司</t>
  </si>
  <si>
    <t>种业博览会（1）</t>
  </si>
  <si>
    <t>农民丰收节（0.2）、农民丰收节（分会场）、合肥农交会（0.5）、上海农交会（0.5）、山东（临沂）食品产业博览会（0.2）、“秸秆变肉”暨肉牛振兴和皖北高端绿色食品产业发展大会（0.5）、长三角绿色食品加工业（小岗）大会（0.5）、中国国际农产品交易会（1）</t>
  </si>
  <si>
    <t>安徽禾优农业科技有限公司</t>
  </si>
  <si>
    <t>安徽华安丰食品有限公司</t>
  </si>
  <si>
    <t>农民丰收节（0.2）、农民丰收节活动（分会场）、合肥农交会（0.5）、上海农交会（0.5）、上海农交会金奖（2）、第二十届中国国际农产品交易会（1）、“秸秆变肉”暨肉牛振兴和皖北高端绿色食品产业发展大会（0.5）</t>
  </si>
  <si>
    <t>安徽华皖种业有限公司</t>
  </si>
  <si>
    <t>全国种子双交会（1）</t>
  </si>
  <si>
    <t>安徽浍河文化发展有限公司</t>
  </si>
  <si>
    <t>合肥农交会（0.5）</t>
  </si>
  <si>
    <t>安徽俭越农牧科技有限公司</t>
  </si>
  <si>
    <t>上海农交会金奖（2）、合肥农交会（0.5）、农民丰收节（0.2）、长三角绿色食品加工业（小岗）大会（0.5）、参加2023年预制菜争霸赛安徽分赛区活动（淮南）（0.5）</t>
  </si>
  <si>
    <t>安徽酱帅食品有限公司</t>
  </si>
  <si>
    <t>安徽良润农业科技有限公司</t>
  </si>
  <si>
    <t>农民丰收节（0.2）、全国种子双交会（1）</t>
  </si>
  <si>
    <t>安徽隆跃农业发展有限公司</t>
  </si>
  <si>
    <t>安徽神华肉制品有限公司</t>
  </si>
  <si>
    <t>农民丰收节（0.2）、合肥农交会（0.5）、合肥农交会金奖（2）、上海农交会（0.5）、第二十届中国国际农产品交易会（1）、“秸秆变肉”暨肉牛振兴和皖北高端绿色食品产业发展大会（0.5）</t>
  </si>
  <si>
    <t>安徽省淮优生态农业发展有限责任公司</t>
  </si>
  <si>
    <t>安徽皖菊菊业有限公司</t>
  </si>
  <si>
    <t>安徽翔东文化传媒有限公司</t>
  </si>
  <si>
    <t>农民丰收节（0.2）、全国种子双交会（1）、全国首届大豆产业博览会（1）</t>
  </si>
  <si>
    <t>安徽中冶淮海装配式建筑有限公司</t>
  </si>
  <si>
    <t>淮北成睿种业有限公司</t>
  </si>
  <si>
    <t>淮北斗米食品有限公司</t>
  </si>
  <si>
    <t>淮北徽神商贸有限公司</t>
  </si>
  <si>
    <t>中国农民丰收节（0.2）、全国种子双交会（1）</t>
  </si>
  <si>
    <t>淮北浍口春酒业有限公司</t>
  </si>
  <si>
    <t>淮北聚源渔业有限公司</t>
  </si>
  <si>
    <t>淮北麦田粮道贸易有限公司</t>
  </si>
  <si>
    <t>淮北食品博览会（0.2）</t>
  </si>
  <si>
    <t>淮北若谷商贸有限公司</t>
  </si>
  <si>
    <t>淮北商派文化艺术有限责任公司</t>
  </si>
  <si>
    <t>合肥农交会（0.5）、淮北食品博览会（0.2）</t>
  </si>
  <si>
    <t>山东（临沂）食品博览会（0.2）、合肥农交会（0.5）、合肥农交会金奖（2）、秸秆博览会（0.5）、皖美农品消费季（0.5）、农民丰收节（0.2）、参加2023淮海经济区品牌农产品展销会（0.5）、深圳农业博览会（0.5）、浙江农业博览会（0.5）、浙江农业博览会金奖（2）、参加2023浙江名优土特产展示展销暨长三角绿色优质农产品推广周活动（0.5）、参加2023浙江名优土特产展示展销暨长三角绿色优质农产品推广周活动，荣获“最受市民喜爱的绿色食品”称号、参加第二十二届中国绿色食品博览会第十五届中国国际有机食品博览会、参加第二十二届中国绿色食品博览会第十五届中国国际有机食品博览会参展主体（1），并荣获第二十二届中国绿色食品博览会金奖（5）。</t>
  </si>
  <si>
    <t>农民丰收节（0.2）、上海农交会（0.5）、上海农交会金奖（2）、淮北食品博览会（0.2）</t>
  </si>
  <si>
    <t>淮北市同庆生食品有限公司</t>
  </si>
  <si>
    <t>农民丰收节（0.2）、合肥农交会（0.5）、合肥农交会金奖（2）、山东（临沂）食品博览会（0.2）</t>
  </si>
  <si>
    <t>淮北市曦强生态奶牛养殖有限公司</t>
  </si>
  <si>
    <t>淮北双收种业有限责任公司</t>
  </si>
  <si>
    <t>淮北顺发食品有限公司</t>
  </si>
  <si>
    <t>淮北食品博览会（0.2）、农民丰收节（0.2）、合肥农交会（0.5）、上海农交会（0.5）、“秸秆变肉”暨肉牛振兴和皖北高端绿色食品产业发展大会（0.5）、长三角绿色食品加工业（小岗）大会（0.5）</t>
  </si>
  <si>
    <t>淮北硕农商贸有限公司</t>
  </si>
  <si>
    <t>淮北旭源食品有限公司</t>
  </si>
  <si>
    <t>农民丰收节（0.2）、合肥农交会（0.5）、上海农交会（0.5）、“秸秆变肉”暨肉牛振兴和皖北高端绿色食品产业发展大会（0.5）、第二届长三角绿色食品加工业（小岗）大会（0.5）、淮海经济区品牌农产品展（0.5）、长三角乡村振兴大会（0.5）（上海·金山）</t>
  </si>
  <si>
    <t>淮北益晨种业有限公司</t>
  </si>
  <si>
    <t>濉溪鲁研种业有限公司</t>
  </si>
  <si>
    <t>濉溪朔月民俗工作室</t>
  </si>
  <si>
    <t>合肥农交会（0.5）、农民丰收节（0.2）</t>
  </si>
  <si>
    <t>濉溪县城北鑫源渔港饭店</t>
  </si>
  <si>
    <t>农民丰收节（0.2）、农民丰收节活动（（厨艺大比拼一等奖））</t>
  </si>
  <si>
    <t>濉溪县城南兴德老银器加工店</t>
  </si>
  <si>
    <t>濉溪县德成饭店</t>
  </si>
  <si>
    <t>濉溪县地神种业有限公司</t>
  </si>
  <si>
    <t>濉溪县丁老二羊肉馆</t>
  </si>
  <si>
    <t>农民丰收节（0.2）（农民丰收节厨艺大比拼）</t>
  </si>
  <si>
    <t>濉溪县丰庆斋食品有限公司</t>
  </si>
  <si>
    <t>农民丰收节（0.2）（地方美食参展）</t>
  </si>
  <si>
    <t>濉溪县功成生物科技有限公司</t>
  </si>
  <si>
    <t>濉溪县贵临培乳肉有限公司</t>
  </si>
  <si>
    <t>第二届长三角绿色食品加工业（小岗）大会（0.5）、预制菜争霸赛安徽分赛区活动（淮南）（0.5）、参加2023年预制菜争霸赛安徽分赛区活动荣获我最喜爱的预制菜入围菜品（淮南）</t>
  </si>
  <si>
    <t>濉溪县湖沟村供销合作社有限公司</t>
  </si>
  <si>
    <t>濉溪县淮农农机有限责任公司</t>
  </si>
  <si>
    <t>濉溪县佳禾种业有限公司</t>
  </si>
  <si>
    <t>濉溪县老年书画研究会</t>
  </si>
  <si>
    <t>濉溪县临涣纯羊汤馆</t>
  </si>
  <si>
    <t>濉溪县临涣姬记食品厂</t>
  </si>
  <si>
    <t>濉溪县临涣蒋家酱品厂</t>
  </si>
  <si>
    <r>
      <rPr>
        <sz val="10"/>
        <color rgb="FF000000"/>
        <rFont val="仿宋"/>
        <charset val="134"/>
      </rPr>
      <t>合肥农交会（淮北馆）（0.5）、</t>
    </r>
    <r>
      <rPr>
        <sz val="10"/>
        <color rgb="FFFF0000"/>
        <rFont val="仿宋"/>
        <charset val="134"/>
      </rPr>
      <t>合肥农交会（美丽乡村馆）、</t>
    </r>
    <r>
      <rPr>
        <sz val="10"/>
        <rFont val="仿宋"/>
        <charset val="134"/>
      </rPr>
      <t>2023浙江名优土特产展示展销暨长三角绿色优质农产品推广周活动（0.5）</t>
    </r>
    <r>
      <rPr>
        <sz val="10"/>
        <color rgb="FFFF0000"/>
        <rFont val="仿宋"/>
        <charset val="134"/>
      </rPr>
      <t>、2023浙江名优土特产展示展销暨长三角绿色优质农产品推广周活动，荣获“最受市民喜爱的名小吃”称号</t>
    </r>
  </si>
  <si>
    <t>濉溪县临涣南阁茶楼</t>
  </si>
  <si>
    <t>农民丰收节（0.2）、合肥农交会（美丽乡村馆）（0.5）</t>
  </si>
  <si>
    <t>濉溪县临涣营家马蹄烧饼</t>
  </si>
  <si>
    <t>濉溪县刘桥滋润苗木种植家庭农场</t>
  </si>
  <si>
    <t>合肥农交会（0.5）、合肥农交会金奖（2）、上海农交会（0.5）、淮北食品工业博览会（0.2）</t>
  </si>
  <si>
    <t>濉溪县隆合现代农业科技有限公司</t>
  </si>
  <si>
    <t>濉溪县鲁王制粉有限责任公司</t>
  </si>
  <si>
    <t>上海农交会（0.5）、上海农交会金奖（2）、合肥农交会（0.5）、农民丰收节（0.2）</t>
  </si>
  <si>
    <t>濉溪县马品秸秆机械化回收专业合作社</t>
  </si>
  <si>
    <t>濉溪县美久葡萄种植家庭农场</t>
  </si>
  <si>
    <t>濉溪县沐梵生态农业科技有限公司</t>
  </si>
  <si>
    <t>上海农交会（0.5）</t>
  </si>
  <si>
    <t>濉溪县农兴黑糯玉米种植专业合作社</t>
  </si>
  <si>
    <t>秸秆博览会（0.5）、农民丰收节（0.2）</t>
  </si>
  <si>
    <t>濉溪县潜龙渔业养殖专业合作社</t>
  </si>
  <si>
    <t>濉溪县双堆马里东家庭农场</t>
  </si>
  <si>
    <t>濉溪县双丰种业有限责任公司</t>
  </si>
  <si>
    <t>濉溪县双兴农产品种植专业合作社</t>
  </si>
  <si>
    <t>合肥农交会（0.5）、皖美农品消费季（0.5）、农民丰收节（0.2）</t>
  </si>
  <si>
    <t>濉溪县顺军家庭农场</t>
  </si>
  <si>
    <t>濉溪县孙疃牛雪梅家庭农场</t>
  </si>
  <si>
    <t>濉溪县孙疃添一养殖场</t>
  </si>
  <si>
    <t>濉溪县孙疃雪梅水产养殖场</t>
  </si>
  <si>
    <t>濉溪县王圩村欣田供销合作社有限责任公司</t>
  </si>
  <si>
    <t>濉溪县王堰供销合作社有限责任公司</t>
  </si>
  <si>
    <t>濉溪县五沟镇魏明君生鲜熟食销售店</t>
  </si>
  <si>
    <t>濉溪县五沟镇星河养蜂场</t>
  </si>
  <si>
    <t>濉溪县五沟镇亚飞果蔬种植家庭农场</t>
  </si>
  <si>
    <t>濉溪县五铺农场</t>
  </si>
  <si>
    <t>濉溪县小麦新技术研究所</t>
  </si>
  <si>
    <t>濉溪县鑫福源供销合作社有限责任公司</t>
  </si>
  <si>
    <t>濉溪县鑫福源果蔬种植专业合作社</t>
  </si>
  <si>
    <t>山东（临沂）食博会（0.2）</t>
  </si>
  <si>
    <t>濉溪县鑫盛水产养殖专业合作社</t>
  </si>
  <si>
    <t>濉溪县兴世木偶工作室</t>
  </si>
  <si>
    <t>濉溪县许博记食品有限公司</t>
  </si>
  <si>
    <t>濉溪县杨柳张振卤菜店</t>
  </si>
  <si>
    <t>濉溪县永宝谷物种植专业合作社</t>
  </si>
  <si>
    <t>濉溪县仲利食品有限公司</t>
  </si>
  <si>
    <t>濉溪县众和果蔬种植专业合作社</t>
  </si>
  <si>
    <t>合肥农交会（家庭农场合作社展厅）（0.5）、合肥农交会（乡味江淮特色农家菜）、农民丰收节（0.2）、农民丰收节活动（农民丰收节厨艺大比拼）、淮北食品博览会（0.2）</t>
  </si>
  <si>
    <t>濉溪县卓凡农业科技有限公司</t>
  </si>
  <si>
    <t>濉溪一宸文化传媒有限公司</t>
  </si>
  <si>
    <t>合肥农交会（0.5）、秸秆博览会（0.5）</t>
  </si>
  <si>
    <t>安徽贝宝食品有限公司</t>
  </si>
  <si>
    <t>上海农交会（0.5）、农民丰收节（0.2）、（小岗）大会（0.5）、皖美农品消费季（0.5）、合肥农交会（0.5）、合肥农交会金奖（2）</t>
  </si>
  <si>
    <t>安徽盛美诺生物技术有限公司</t>
  </si>
  <si>
    <t>渔业博览会（0.5）、渔业博览会金奖（2）</t>
  </si>
  <si>
    <t>安徽苏太太食品有限公司</t>
  </si>
  <si>
    <t>2023全球高端食品及优质农产品（深圳）博览会（0.5）、上海农交会（0.5）、上海农交会金奖（2）</t>
  </si>
  <si>
    <t>安徽味知轩食品有限公司</t>
  </si>
  <si>
    <t>上海农交会（0.5）、农民丰收节（0.2）、合肥农交会（0.5）、合肥农交会金奖（2）、（小岗）大会（0.5）、山东博览会（0.2）</t>
  </si>
  <si>
    <t>安徽曦强乳业集团有限公司</t>
  </si>
  <si>
    <t>上海农交会（0.5）、上海农交会金奖（2）、皖美农品消费季（0.5）、“秸秆变肉”绿色食品产业发展大会（0.5）、合肥绿色食品博览会（0.5）、农民丰收节（0.2）</t>
  </si>
  <si>
    <t>安徽鲜知肚明食品有限公司</t>
  </si>
  <si>
    <t>安徽杨府锦调味食品股份有限公司</t>
  </si>
  <si>
    <t>合肥农交会（0.5）、上海农交会（0.5）、上海农交会金奖（2）、农民丰收节（0.2）、皖美农品消费季（0.5）、（小岗）大会（0.5）</t>
  </si>
  <si>
    <t>安徽尧师傅食品科技有限公司</t>
  </si>
  <si>
    <t>合肥农交会（0.5）、上海农交会（0.5）、上海农交会金奖（2）、农民丰收节（0.2）</t>
  </si>
  <si>
    <t>淮北丰荣秸秆能源科技有限公司</t>
  </si>
  <si>
    <t>淮北徽香昱原早餐工程有限责任公司</t>
  </si>
  <si>
    <t>合肥农交会（0.5）、合肥农交会金奖（2）、山东食博会（0.2）、（小岗）大会（0.5）、皖美农品消费季（0.5）、农民丰收节（0.2）</t>
  </si>
  <si>
    <t>淮北链农创启供应链管理有限公司</t>
  </si>
  <si>
    <t>淮北敏丰农业科技有限责任公司</t>
  </si>
  <si>
    <t>淮北睿美食品有限公司</t>
  </si>
  <si>
    <t>渔业博览会（0.5）、渔业博览会金奖（2）、合肥农交会（0.5）、合肥农交会金奖（2）、上海农交会（0.5）、上海农交会金奖（2）</t>
  </si>
  <si>
    <t>淮北市四季蔬菜种植农民专业合作社</t>
  </si>
  <si>
    <t>淮北市四季蔬菜种植有限公司</t>
  </si>
  <si>
    <t>淮北市相山区李绘娟泥塑坊</t>
  </si>
  <si>
    <t>农民丰收节（0.2）、上海农交会（0.5）、上海农交会金奖（2）</t>
  </si>
  <si>
    <t>农民丰收节（0.2）、上海农交会（0.5）、皖美农品消费季（0.5）、合肥农交会（0.5）、合肥农交会金奖（2）</t>
  </si>
  <si>
    <t>农民丰收节（0.2）、皖美农品消费季（0.5）、合肥农交会（0.5）</t>
  </si>
  <si>
    <t>淮北市相山区至诚蔬菜专业合作社</t>
  </si>
  <si>
    <t>农民丰收节（0.2）、皖美农品消费季（0.5）</t>
  </si>
  <si>
    <t>淮北市兴众食用菌专业合作社</t>
  </si>
  <si>
    <t>淮北市振兴食药用菌研究所</t>
  </si>
  <si>
    <t>淮北校春旅游文化发展有限公司</t>
  </si>
  <si>
    <t>支持农业产业化重点龙头企业</t>
  </si>
  <si>
    <t>申请财政资金
（万元）</t>
  </si>
  <si>
    <t>淮北市宏大特种纺纱有限公司</t>
  </si>
  <si>
    <t>市级龙头企业（复审）</t>
  </si>
  <si>
    <t>2022复审</t>
  </si>
  <si>
    <t>国家级重点龙头企业监测合格</t>
  </si>
  <si>
    <t>支持农业产业化家庭农场</t>
  </si>
  <si>
    <t>淮北市杜集区北山之楰家庭农场</t>
  </si>
  <si>
    <t>省级示范家庭农场</t>
  </si>
  <si>
    <t>淮北市杜集区常相见家庭农场</t>
  </si>
  <si>
    <t>市级示范家庭农场</t>
  </si>
  <si>
    <t>淮北市杜集区北山青家庭农场</t>
  </si>
  <si>
    <t>淮北市杜集区宏顺种植家庭农场</t>
  </si>
  <si>
    <t>国家级生态农场</t>
  </si>
  <si>
    <t>淮北市杜集区鲜丰家庭农场</t>
  </si>
  <si>
    <t>淮北市杜集区石台镇团结家庭农场</t>
  </si>
  <si>
    <t>省级生态农场</t>
  </si>
  <si>
    <t>淮北市杜集区双佳家庭农场</t>
  </si>
  <si>
    <t>调增</t>
  </si>
  <si>
    <t>濉溪县百善李端民谷物种植家庭农场</t>
  </si>
  <si>
    <t>濉溪县舜禾种植家庭农场</t>
  </si>
  <si>
    <t>濉溪县金禾谷物种植家庭农场</t>
  </si>
  <si>
    <t>濉溪县百善姜中民谷物种植家庭农场</t>
  </si>
  <si>
    <t>濉溪县兄弟谷物种植家庭农场</t>
  </si>
  <si>
    <t>濉溪县百善喜达乐丰谷物种植家庭农场</t>
  </si>
  <si>
    <t>濉溪县百善姬理想谷物种植家庭农场</t>
  </si>
  <si>
    <t>濉溪县辉永谷物种植家庭农场</t>
  </si>
  <si>
    <t>濉溪县百善王道伦家庭农场</t>
  </si>
  <si>
    <t>濉溪县百善双林谷物种植家庭农场</t>
  </si>
  <si>
    <t>濉溪县刘桥家家乐谷物种植家庭农场</t>
  </si>
  <si>
    <t>濉溪县刘桥文斌谷物种植家庭农场</t>
  </si>
  <si>
    <t>濉溪县刘桥远锋谷物种植家庭农场</t>
  </si>
  <si>
    <t>濉溪县刘桥庆稳蔬菜种植家庭农场</t>
  </si>
  <si>
    <t>濉溪县刘桥顺利谷物种植家庭农场</t>
  </si>
  <si>
    <t>濉溪县四铺佳龙种植家庭农场</t>
  </si>
  <si>
    <t>濉溪县宋小利家庭农场</t>
  </si>
  <si>
    <t>濉溪县四铺关成建家庭农场</t>
  </si>
  <si>
    <t>濉溪县四铺农鑫种植家庭农场</t>
  </si>
  <si>
    <t>濉溪县孙疃金大地家庭农场</t>
  </si>
  <si>
    <t>濉溪县孙疃鹏飞家庭农场</t>
  </si>
  <si>
    <t>濉溪县孙疃佳琪家庭农场</t>
  </si>
  <si>
    <t>濉溪县孙疃新香家庭农场</t>
  </si>
  <si>
    <t>濉溪县孙疃新荣家庭农场</t>
  </si>
  <si>
    <t>濉溪县南坪朱士安家庭农场</t>
  </si>
  <si>
    <t>濉溪县盛歌家庭农场</t>
  </si>
  <si>
    <t>濉溪县五沟镇中胜谷物种植家庭农场</t>
  </si>
  <si>
    <t>濉溪县五沟景春家庭农场</t>
  </si>
  <si>
    <t>濉溪县五沟镇向阳谷物种植家庭农场</t>
  </si>
  <si>
    <t>濉溪县五沟镇一号线水果种植家庭农场</t>
  </si>
  <si>
    <t>濉溪县五沟镇王顺谷物种植家庭农场</t>
  </si>
  <si>
    <t>濉溪县五沟雷子家庭农场</t>
  </si>
  <si>
    <t>濉溪县五沟镇天宇家庭农场</t>
  </si>
  <si>
    <t>濉溪县韩村李言谷物种植家庭农场</t>
  </si>
  <si>
    <t>濉溪县韩村雨薇种植家庭农场</t>
  </si>
  <si>
    <t>濉溪县韩村鼎丰谷物种植家庭农场</t>
  </si>
  <si>
    <t>濉溪县清中谷物种植家庭农场</t>
  </si>
  <si>
    <t>濉溪县杨凤梅家庭农场</t>
  </si>
  <si>
    <t>濉溪县鹏鑫家庭农场</t>
  </si>
  <si>
    <t>濉溪县朝宝家庭农场</t>
  </si>
  <si>
    <t>濉溪县永祥顺谷物种植家庭农场</t>
  </si>
  <si>
    <t>濉溪县舒畅家庭农场</t>
  </si>
  <si>
    <t>濉溪县百善姚承侠谷物种植家庭农场</t>
  </si>
  <si>
    <t>濉溪县百善果上客生态家庭农场</t>
  </si>
  <si>
    <t>濉溪县刘桥陈伟谷物种植家庭农场</t>
  </si>
  <si>
    <t>濉溪县城北凯莉食用菌种植家庭农场</t>
  </si>
  <si>
    <t>濉溪县五沟镇开放谷物种植家庭农场</t>
  </si>
  <si>
    <t>濉溪县欧阳谷物种植家庭农场</t>
  </si>
  <si>
    <t>濉溪县五沟镇宇锋果蔬种植家庭农场</t>
  </si>
  <si>
    <t>濉溪县五沟镇姜号果树种植家庭农场</t>
  </si>
  <si>
    <t>濉溪县周永谷物种植家庭农场</t>
  </si>
  <si>
    <t>濉溪县临涣陈令民家庭农场</t>
  </si>
  <si>
    <t>濉溪县包河御园家庭农场</t>
  </si>
  <si>
    <t>淮北市相山区牛成义家庭农场</t>
  </si>
  <si>
    <t>淮北市相山区双诚家庭农场</t>
  </si>
  <si>
    <t>淮北市相山区周茂权家庭农场</t>
  </si>
  <si>
    <t>淮北市相山区张卫蔬菜种植家庭农场</t>
  </si>
  <si>
    <t>淮北市相山区菊园家庭农场</t>
  </si>
  <si>
    <t>淮北市相山区广俊家庭农场</t>
  </si>
  <si>
    <t>淮北市相山区大伟家庭农场</t>
  </si>
  <si>
    <t>淮北市相山区周迪迪家庭农场</t>
  </si>
  <si>
    <t>淮北市相山区张广玉家庭农场</t>
  </si>
  <si>
    <t>淮北市烈山区古饶大步家庭农场</t>
  </si>
  <si>
    <t>淮北市烈山区马头山家庭农场</t>
  </si>
  <si>
    <t>安徽省淮北市烈山区李影农场</t>
  </si>
  <si>
    <t>淮北市烈山区张雷家庭农场</t>
  </si>
  <si>
    <t>淮北市烈山区兴干石榴种植园</t>
  </si>
  <si>
    <t>淮北市烈山区轩宇家庭农场</t>
  </si>
  <si>
    <t>淮北市烈山区勇盛农场</t>
  </si>
  <si>
    <t>淮北市烈山区顺风家庭农场</t>
  </si>
  <si>
    <t>淮北市烈山区擎天家庭农场</t>
  </si>
  <si>
    <t>淮北市烈山区恒兴家庭农场</t>
  </si>
  <si>
    <t>淮北市烈山区昱昇农场</t>
  </si>
  <si>
    <t>淮北市烈山区光明家庭农场</t>
  </si>
  <si>
    <t>淮北盛景农业科技有限公司</t>
  </si>
  <si>
    <t>支持农业产业化合作社</t>
  </si>
  <si>
    <t>省级示范合作社奖补</t>
  </si>
  <si>
    <t>淮北市杜集区国贵农民专业合作社</t>
  </si>
  <si>
    <t>淮北市杜集区卉聚花卉种植专业合作社</t>
  </si>
  <si>
    <t>国家级农民合作社示范社监测</t>
  </si>
  <si>
    <t>供销合作社监测</t>
  </si>
  <si>
    <t>国家级示范合作社监测</t>
  </si>
  <si>
    <t>濉溪县百善康源生态种养合作社</t>
  </si>
  <si>
    <t>濉溪县永民谷物种植专业合作社</t>
  </si>
  <si>
    <t>省级合作社监测合格</t>
  </si>
  <si>
    <t>濉溪县汇丰农机服务专业合作社</t>
  </si>
  <si>
    <t>濉溪县梓慕农机服务专业合作社</t>
  </si>
  <si>
    <t>濉溪县渔鱼乐淡水产品养殖专业合作社</t>
  </si>
  <si>
    <t>濉溪县祥泰谷物种植专业合作社</t>
  </si>
  <si>
    <t>濉溪县胡茂永养殖服务专业合作社</t>
  </si>
  <si>
    <t>淮北市烈山区博伟农民专业合作社</t>
  </si>
  <si>
    <t>淮北市烈山区初心种植农民专业合作社</t>
  </si>
  <si>
    <t>淮北市烈山区裕众种植农民专业合作社</t>
  </si>
  <si>
    <t>淮北市穆春林中草药农民专业合作社</t>
  </si>
  <si>
    <t>核增</t>
  </si>
  <si>
    <t>县区审定奖补金额
（万元）</t>
  </si>
  <si>
    <t>支持农业信息化应用</t>
  </si>
  <si>
    <t>安徽乾赢农业开发有限公司</t>
  </si>
  <si>
    <t>农业信息化应用</t>
  </si>
  <si>
    <t>支持农业贷款贴息项目</t>
  </si>
  <si>
    <t>项目单位</t>
  </si>
  <si>
    <t>贷款金额（万元）</t>
  </si>
  <si>
    <t>贷款利率（%）</t>
  </si>
  <si>
    <t>支付利息（万元）</t>
  </si>
  <si>
    <t>用于农业生产经营金额（万元）</t>
  </si>
  <si>
    <t>审定用于生产经营的资金（万元）</t>
  </si>
  <si>
    <t>贴息合计金额
（万元）</t>
  </si>
  <si>
    <t>淮北昌农农牧食品有限公司</t>
  </si>
  <si>
    <t>支持农业贷款贴息</t>
  </si>
  <si>
    <t>6.5-6.8-4.35-4.05</t>
  </si>
  <si>
    <t>安徽明旭食品有限公司</t>
  </si>
  <si>
    <t>淮北市耕田农业科技发展有限公司</t>
  </si>
  <si>
    <t>淮北市华瑞面粉有限公司</t>
  </si>
  <si>
    <t>3.65、3.45、3.55</t>
  </si>
  <si>
    <t>安徽益农源养猪育种有限公司</t>
  </si>
  <si>
    <t>3.65、3.55、3.45</t>
  </si>
  <si>
    <t>濉溪县宥禾供销合作社有限公司</t>
  </si>
  <si>
    <t>濉溪县百善史继红养牛场</t>
  </si>
  <si>
    <t>安徽濉溪牧原农牧有限公司</t>
  </si>
  <si>
    <t>3.6、3.5、5.4</t>
  </si>
  <si>
    <t>淮北安金牧业有限公司</t>
  </si>
  <si>
    <t>3.8、3.45、3.75、3.65、3.71、3.25、3.33、3.2、3.55</t>
  </si>
  <si>
    <t>3.7、3.75</t>
  </si>
  <si>
    <t>3.85、3.7、3.3、5.5</t>
  </si>
  <si>
    <t>淮北华阳食品有限公司</t>
  </si>
  <si>
    <t>4、3.95、3.85、3.8、3.65、7.25、6.95、6</t>
  </si>
  <si>
    <t>安徽皖雪食品股份有限公司</t>
  </si>
  <si>
    <t>3.75、4.2、3.95、3.7、4、3.8、3.65、5.5</t>
  </si>
  <si>
    <t>4.06、3.85、4.05、3.7、3.8、3.75、3.45</t>
  </si>
  <si>
    <t>安徽农富康生物技术股份有限公司</t>
  </si>
  <si>
    <t>3.75/3.65/3.8</t>
  </si>
  <si>
    <t>5.9、4.65</t>
  </si>
  <si>
    <t>淮北鑫仁农业种植有限公司</t>
  </si>
  <si>
    <t>淮北慧赢农业发展有限公司</t>
  </si>
  <si>
    <t>濉溪县金秋养牛场</t>
  </si>
  <si>
    <t>4.8、4.7、3.9</t>
  </si>
  <si>
    <t>淮北市金华面粉有限公司</t>
  </si>
  <si>
    <t>安徽省鸿源润牧业有限责任公司</t>
  </si>
  <si>
    <t>5.22、3.9</t>
  </si>
  <si>
    <t>淮北市鲁南面粉（集团）有限公司</t>
  </si>
  <si>
    <t>3.65、3.95、4.59</t>
  </si>
  <si>
    <t>濉溪诚益纺织品有限公司</t>
  </si>
  <si>
    <t>4.45、3.95、3.8</t>
  </si>
  <si>
    <t>安徽省中瑞农副产品有限责任公司</t>
  </si>
  <si>
    <t>3.9、3.65、3.85、3.7、3.55、3.45、3.85、6.655</t>
  </si>
  <si>
    <t>淮北才德食品有限公司</t>
  </si>
  <si>
    <t>3.65、3.4、3.2</t>
  </si>
  <si>
    <t>3.9、3.65</t>
  </si>
  <si>
    <t>淮北祈康食品有限公司</t>
  </si>
  <si>
    <t>5.5、4.8、4.8、3.65</t>
  </si>
  <si>
    <t>濉溪县韩村旭晨家庭农场</t>
  </si>
  <si>
    <t>6.9、3.95、3.95</t>
  </si>
  <si>
    <t>濉溪县绿安生物饲料有限公司</t>
  </si>
  <si>
    <t>3.65、3.65</t>
  </si>
  <si>
    <t>5.5、3.95、5、4.62、6.5</t>
  </si>
  <si>
    <t>濉溪县临涣华川禽业养殖专业合作社</t>
  </si>
  <si>
    <t>安徽省祥拓商贸有限公司</t>
  </si>
  <si>
    <t>7、7、6、4.3、4.25</t>
  </si>
  <si>
    <t>淮北市杜集区天俊生态农场</t>
  </si>
  <si>
    <t>安徽美田农业科技有限公司</t>
  </si>
  <si>
    <t>安徽首农毛业有限公司</t>
  </si>
  <si>
    <t>4.74、3.95、3.45</t>
  </si>
  <si>
    <t>4.65、3.86</t>
  </si>
  <si>
    <t>安徽淮北校春旅游文化发展有限公司</t>
  </si>
  <si>
    <t>安徽旺德福食品有限公司</t>
  </si>
  <si>
    <t>4.62、3.95、3.9、4.3、7.83、7.63、7.45</t>
  </si>
  <si>
    <t>安徽食亿鲜食品有限公司</t>
  </si>
  <si>
    <t>6.5、6.5</t>
  </si>
  <si>
    <t>安徽极速生物科技股份有限公司</t>
  </si>
  <si>
    <t>6.7、7.15</t>
  </si>
  <si>
    <t>3.85、3.75</t>
  </si>
  <si>
    <t>安徽淮北国家粮食储备库有限责任公司</t>
  </si>
  <si>
    <t>3.65、3.55、3.65</t>
  </si>
  <si>
    <t>安徽口口丫食品有限公司</t>
  </si>
  <si>
    <t>安徽鑫邦饲料股份有限公司</t>
  </si>
  <si>
    <t>淮北万润丰食品有限公司</t>
  </si>
  <si>
    <t>3.65、3.85、4.3</t>
  </si>
  <si>
    <t>安徽省虹源饲料科技有限公司</t>
  </si>
  <si>
    <t>安徽家家悦真棒超市有限公司</t>
  </si>
  <si>
    <t>4、4.7</t>
  </si>
  <si>
    <t>淮北市粮油食品局直属库有限公司</t>
  </si>
  <si>
    <t>3.5-3.7、3.65</t>
  </si>
  <si>
    <t>支持“淮优”农产品推广宣传</t>
  </si>
  <si>
    <t>拟补贴金额（万元）</t>
  </si>
  <si>
    <t>支持“淮优”农产品推广</t>
  </si>
  <si>
    <t>淮北市农业农村局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</si>
</sst>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 numFmtId="179" formatCode="0.0000_ "/>
  </numFmts>
  <fonts count="50">
    <font>
      <sz val="11"/>
      <color theme="1"/>
      <name val="宋体"/>
      <charset val="134"/>
      <scheme val="minor"/>
    </font>
    <font>
      <b/>
      <sz val="16"/>
      <color theme="1"/>
      <name val="宋体"/>
      <charset val="134"/>
      <scheme val="minor"/>
    </font>
    <font>
      <b/>
      <sz val="10"/>
      <color rgb="FF000000"/>
      <name val="仿宋"/>
      <charset val="134"/>
    </font>
    <font>
      <b/>
      <sz val="10"/>
      <name val="仿宋"/>
      <charset val="134"/>
    </font>
    <font>
      <b/>
      <sz val="10"/>
      <color theme="1"/>
      <name val="仿宋"/>
      <charset val="134"/>
    </font>
    <font>
      <sz val="10"/>
      <color rgb="FF000000"/>
      <name val="仿宋"/>
      <charset val="134"/>
    </font>
    <font>
      <sz val="10"/>
      <color theme="1"/>
      <name val="仿宋"/>
      <charset val="134"/>
    </font>
    <font>
      <sz val="11"/>
      <name val="宋体"/>
      <charset val="134"/>
      <scheme val="minor"/>
    </font>
    <font>
      <b/>
      <sz val="18"/>
      <name val="宋体"/>
      <charset val="134"/>
      <scheme val="minor"/>
    </font>
    <font>
      <sz val="10"/>
      <name val="仿宋"/>
      <charset val="134"/>
    </font>
    <font>
      <b/>
      <sz val="11"/>
      <color theme="1"/>
      <name val="宋体"/>
      <charset val="134"/>
      <scheme val="minor"/>
    </font>
    <font>
      <sz val="11"/>
      <color rgb="FFFF0000"/>
      <name val="宋体"/>
      <charset val="134"/>
      <scheme val="minor"/>
    </font>
    <font>
      <b/>
      <sz val="18"/>
      <color theme="1"/>
      <name val="宋体"/>
      <charset val="134"/>
      <scheme val="minor"/>
    </font>
    <font>
      <sz val="10"/>
      <color rgb="FFFF0000"/>
      <name val="仿宋"/>
      <charset val="134"/>
    </font>
    <font>
      <b/>
      <sz val="11"/>
      <color theme="1"/>
      <name val="仿宋"/>
      <charset val="134"/>
    </font>
    <font>
      <sz val="11"/>
      <color theme="1"/>
      <name val="仿宋"/>
      <charset val="134"/>
    </font>
    <font>
      <sz val="18"/>
      <color theme="1"/>
      <name val="宋体"/>
      <charset val="134"/>
      <scheme val="minor"/>
    </font>
    <font>
      <b/>
      <sz val="22"/>
      <color rgb="FFFF0000"/>
      <name val="宋体"/>
      <charset val="134"/>
      <scheme val="minor"/>
    </font>
    <font>
      <sz val="10"/>
      <color theme="1"/>
      <name val="宋体"/>
      <charset val="134"/>
      <scheme val="minor"/>
    </font>
    <font>
      <b/>
      <sz val="12"/>
      <color rgb="FF000000"/>
      <name val="仿宋"/>
      <charset val="134"/>
    </font>
    <font>
      <b/>
      <sz val="12"/>
      <color rgb="FFFF0000"/>
      <name val="仿宋"/>
      <charset val="134"/>
    </font>
    <font>
      <b/>
      <sz val="12"/>
      <color theme="1"/>
      <name val="仿宋"/>
      <charset val="134"/>
    </font>
    <font>
      <sz val="12"/>
      <color rgb="FF000000"/>
      <name val="仿宋"/>
      <charset val="134"/>
    </font>
    <font>
      <sz val="12"/>
      <color theme="1"/>
      <name val="仿宋"/>
      <charset val="134"/>
    </font>
    <font>
      <sz val="12"/>
      <name val="仿宋"/>
      <charset val="134"/>
    </font>
    <font>
      <b/>
      <sz val="18"/>
      <color theme="1"/>
      <name val="仿宋"/>
      <charset val="134"/>
    </font>
    <font>
      <sz val="11"/>
      <color rgb="FF000000"/>
      <name val="仿宋"/>
      <charset val="134"/>
    </font>
    <font>
      <sz val="1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b/>
      <sz val="10"/>
      <name val="宋体"/>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0" fontId="35" fillId="0" borderId="0" applyNumberFormat="0" applyFill="0" applyBorder="0" applyAlignment="0" applyProtection="0">
      <alignment vertical="center"/>
    </xf>
    <xf numFmtId="0" fontId="36" fillId="5" borderId="11" applyNumberFormat="0" applyAlignment="0" applyProtection="0">
      <alignment vertical="center"/>
    </xf>
    <xf numFmtId="0" fontId="37" fillId="6" borderId="12" applyNumberFormat="0" applyAlignment="0" applyProtection="0">
      <alignment vertical="center"/>
    </xf>
    <xf numFmtId="0" fontId="38" fillId="6" borderId="11" applyNumberFormat="0" applyAlignment="0" applyProtection="0">
      <alignment vertical="center"/>
    </xf>
    <xf numFmtId="0" fontId="39" fillId="7" borderId="13" applyNumberFormat="0" applyAlignment="0" applyProtection="0">
      <alignment vertical="center"/>
    </xf>
    <xf numFmtId="0" fontId="40" fillId="0" borderId="14" applyNumberFormat="0" applyFill="0" applyAlignment="0" applyProtection="0">
      <alignment vertical="center"/>
    </xf>
    <xf numFmtId="0" fontId="41" fillId="0" borderId="1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alignment vertical="center"/>
    </xf>
    <xf numFmtId="0" fontId="48" fillId="0" borderId="0"/>
    <xf numFmtId="0" fontId="47" fillId="0" borderId="0">
      <alignment vertical="center"/>
    </xf>
  </cellStyleXfs>
  <cellXfs count="207">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6" fillId="0" borderId="1" xfId="0" applyFont="1" applyBorder="1">
      <alignment vertical="center"/>
    </xf>
    <xf numFmtId="0" fontId="7" fillId="0" borderId="0" xfId="0" applyFont="1" applyAlignment="1">
      <alignment horizontal="center" vertical="center"/>
    </xf>
    <xf numFmtId="0" fontId="7" fillId="2" borderId="0" xfId="0" applyFont="1" applyFill="1">
      <alignment vertical="center"/>
    </xf>
    <xf numFmtId="0" fontId="7" fillId="0" borderId="0" xfId="0" applyFont="1">
      <alignment vertical="center"/>
    </xf>
    <xf numFmtId="0" fontId="7" fillId="0" borderId="0" xfId="0" applyFont="1" applyAlignment="1">
      <alignment horizontal="left" vertical="center"/>
    </xf>
    <xf numFmtId="176" fontId="7" fillId="0" borderId="0" xfId="0" applyNumberFormat="1" applyFo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176" fontId="9" fillId="2" borderId="1" xfId="0" applyNumberFormat="1" applyFont="1" applyFill="1" applyBorder="1" applyAlignment="1">
      <alignment horizontal="right" vertical="center"/>
    </xf>
    <xf numFmtId="0" fontId="9"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176" fontId="9" fillId="2" borderId="1" xfId="0" applyNumberFormat="1" applyFont="1" applyFill="1" applyBorder="1" applyAlignment="1">
      <alignment horizontal="right" vertical="center" wrapText="1"/>
    </xf>
    <xf numFmtId="0" fontId="9" fillId="2" borderId="1" xfId="0" applyFont="1" applyFill="1" applyBorder="1" applyAlignment="1">
      <alignment horizontal="left" vertical="center"/>
    </xf>
    <xf numFmtId="10" fontId="9" fillId="2" borderId="1" xfId="0" applyNumberFormat="1" applyFont="1" applyFill="1" applyBorder="1" applyAlignment="1">
      <alignment horizontal="center" vertical="center"/>
    </xf>
    <xf numFmtId="0" fontId="9" fillId="2" borderId="1" xfId="0" applyFont="1" applyFill="1" applyBorder="1">
      <alignment vertical="center"/>
    </xf>
    <xf numFmtId="177" fontId="9" fillId="2" borderId="1" xfId="0" applyNumberFormat="1" applyFont="1" applyFill="1" applyBorder="1" applyAlignment="1">
      <alignment horizontal="right" vertical="center"/>
    </xf>
    <xf numFmtId="0" fontId="9" fillId="2" borderId="1" xfId="0" applyFont="1" applyFill="1" applyBorder="1" applyAlignment="1">
      <alignment horizontal="right" vertical="center"/>
    </xf>
    <xf numFmtId="0" fontId="9" fillId="0" borderId="1" xfId="0" applyFont="1" applyBorder="1">
      <alignment vertical="center"/>
    </xf>
    <xf numFmtId="0" fontId="9" fillId="0" borderId="1" xfId="0" applyFont="1" applyBorder="1" applyAlignment="1">
      <alignment horizontal="center" vertical="center"/>
    </xf>
    <xf numFmtId="176" fontId="9" fillId="0" borderId="1" xfId="0" applyNumberFormat="1" applyFont="1" applyBorder="1" applyAlignment="1">
      <alignment horizontal="right" vertical="center"/>
    </xf>
    <xf numFmtId="0" fontId="10" fillId="0" borderId="0" xfId="0" applyFo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6" fontId="6" fillId="0" borderId="1" xfId="0" applyNumberFormat="1" applyFont="1" applyFill="1" applyBorder="1" applyAlignment="1">
      <alignment horizontal="right" vertical="center"/>
    </xf>
    <xf numFmtId="0" fontId="6" fillId="0" borderId="1" xfId="0" applyFont="1" applyBorder="1" applyAlignment="1">
      <alignment horizontal="right" vertical="center"/>
    </xf>
    <xf numFmtId="0" fontId="11" fillId="0" borderId="0" xfId="0" applyFont="1" applyFill="1">
      <alignment vertical="center"/>
    </xf>
    <xf numFmtId="0" fontId="0" fillId="0" borderId="0" xfId="0" applyFill="1">
      <alignment vertical="center"/>
    </xf>
    <xf numFmtId="0" fontId="12" fillId="0" borderId="2" xfId="0" applyFont="1" applyFill="1" applyBorder="1" applyAlignment="1">
      <alignment horizontal="center" vertical="center"/>
    </xf>
    <xf numFmtId="0" fontId="0" fillId="0" borderId="2" xfId="0"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1" xfId="0" applyFont="1" applyFill="1" applyBorder="1" applyAlignment="1">
      <alignmen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5" fillId="0" borderId="1" xfId="0" applyFont="1" applyFill="1" applyBorder="1" applyAlignment="1">
      <alignment horizontal="left" vertical="center"/>
    </xf>
    <xf numFmtId="0" fontId="9" fillId="0" borderId="1" xfId="0" applyFont="1" applyFill="1" applyBorder="1" applyAlignment="1">
      <alignment horizontal="center"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0" fillId="0" borderId="0" xfId="0" applyFill="1" applyAlignment="1">
      <alignment horizontal="left" vertical="center"/>
    </xf>
    <xf numFmtId="176" fontId="13" fillId="0" borderId="1" xfId="0" applyNumberFormat="1" applyFont="1" applyFill="1" applyBorder="1" applyAlignment="1">
      <alignment horizontal="right" vertical="center"/>
    </xf>
    <xf numFmtId="0" fontId="7" fillId="0" borderId="0" xfId="0" applyFont="1" applyFill="1">
      <alignment vertical="center"/>
    </xf>
    <xf numFmtId="0" fontId="7" fillId="3" borderId="0" xfId="0" applyFont="1" applyFill="1">
      <alignment vertical="center"/>
    </xf>
    <xf numFmtId="0" fontId="0" fillId="0" borderId="0" xfId="0" applyFill="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176" fontId="5" fillId="0" borderId="1" xfId="0" applyNumberFormat="1" applyFont="1" applyFill="1" applyBorder="1" applyAlignment="1">
      <alignment horizontal="right" vertical="center"/>
    </xf>
    <xf numFmtId="176" fontId="6" fillId="0" borderId="1" xfId="0" applyNumberFormat="1" applyFont="1" applyFill="1" applyBorder="1" applyAlignment="1">
      <alignment horizontal="righ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6"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176" fontId="9" fillId="3" borderId="1" xfId="0" applyNumberFormat="1" applyFont="1" applyFill="1" applyBorder="1" applyAlignment="1">
      <alignment horizontal="right" vertical="center" wrapText="1"/>
    </xf>
    <xf numFmtId="176" fontId="6" fillId="3" borderId="1" xfId="0" applyNumberFormat="1" applyFont="1" applyFill="1" applyBorder="1" applyAlignment="1">
      <alignment horizontal="right" vertical="center"/>
    </xf>
    <xf numFmtId="0" fontId="6" fillId="0" borderId="5" xfId="0" applyFont="1" applyFill="1" applyBorder="1" applyAlignment="1">
      <alignment horizontal="center" vertical="center"/>
    </xf>
    <xf numFmtId="0" fontId="6" fillId="0" borderId="1" xfId="0" applyFont="1" applyFill="1" applyBorder="1" applyAlignment="1">
      <alignment horizontal="right" vertical="center"/>
    </xf>
    <xf numFmtId="0" fontId="12" fillId="0" borderId="2" xfId="0" applyFont="1" applyBorder="1" applyAlignment="1">
      <alignment horizontal="center" vertical="center"/>
    </xf>
    <xf numFmtId="0" fontId="0" fillId="0" borderId="2" xfId="0" applyBorder="1" applyAlignment="1">
      <alignment horizontal="center" vertical="center"/>
    </xf>
    <xf numFmtId="0" fontId="2" fillId="0" borderId="1" xfId="0" applyFont="1" applyFill="1" applyBorder="1" applyAlignment="1">
      <alignment vertical="center" wrapText="1"/>
    </xf>
    <xf numFmtId="0" fontId="6" fillId="0" borderId="1" xfId="0" applyFont="1" applyBorder="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6" fillId="0" borderId="1" xfId="0" applyFont="1" applyFill="1" applyBorder="1" applyAlignment="1">
      <alignment vertical="center"/>
    </xf>
    <xf numFmtId="0" fontId="5" fillId="0" borderId="1" xfId="0" applyFont="1" applyFill="1" applyBorder="1" applyAlignment="1">
      <alignment vertical="center" wrapText="1"/>
    </xf>
    <xf numFmtId="176" fontId="6"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9" fillId="0" borderId="1" xfId="0" applyFont="1" applyFill="1" applyBorder="1" applyAlignment="1">
      <alignment vertical="center"/>
    </xf>
    <xf numFmtId="176" fontId="9" fillId="0" borderId="1"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0" xfId="0" applyFont="1" applyAlignment="1">
      <alignment vertical="center" wrapText="1"/>
    </xf>
    <xf numFmtId="0" fontId="8" fillId="0" borderId="2" xfId="0" applyFont="1" applyBorder="1" applyAlignment="1">
      <alignment horizontal="center" vertical="center"/>
    </xf>
    <xf numFmtId="0" fontId="7" fillId="0" borderId="2" xfId="0" applyFont="1" applyBorder="1" applyAlignment="1">
      <alignment horizontal="center" vertical="center"/>
    </xf>
    <xf numFmtId="0" fontId="3" fillId="0" borderId="1" xfId="0" applyFont="1" applyFill="1" applyBorder="1" applyAlignment="1">
      <alignment horizontal="left" vertical="center" wrapText="1"/>
    </xf>
    <xf numFmtId="176" fontId="9" fillId="0" borderId="1" xfId="0" applyNumberFormat="1" applyFont="1" applyFill="1" applyBorder="1" applyAlignment="1">
      <alignment horizontal="right" vertical="center"/>
    </xf>
    <xf numFmtId="176" fontId="9" fillId="0" borderId="1" xfId="0" applyNumberFormat="1" applyFont="1" applyFill="1" applyBorder="1" applyAlignment="1">
      <alignment horizontal="right" vertical="top" wrapText="1"/>
    </xf>
    <xf numFmtId="176" fontId="9" fillId="0" borderId="1" xfId="0" applyNumberFormat="1" applyFont="1" applyFill="1" applyBorder="1" applyAlignment="1">
      <alignment horizontal="left" vertical="center" wrapText="1"/>
    </xf>
    <xf numFmtId="0" fontId="9" fillId="0" borderId="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176" fontId="9" fillId="3" borderId="1" xfId="0" applyNumberFormat="1" applyFont="1" applyFill="1" applyBorder="1" applyAlignment="1">
      <alignment horizontal="righ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15" fillId="0" borderId="0" xfId="0" applyFont="1">
      <alignment vertical="center"/>
    </xf>
    <xf numFmtId="0" fontId="9" fillId="0" borderId="1" xfId="0" applyFont="1" applyFill="1" applyBorder="1" applyAlignment="1">
      <alignment horizontal="right" vertical="center" wrapText="1"/>
    </xf>
    <xf numFmtId="0" fontId="5" fillId="0" borderId="1" xfId="0" applyFont="1" applyFill="1" applyBorder="1" applyAlignment="1">
      <alignment horizontal="right" vertical="center"/>
    </xf>
    <xf numFmtId="0" fontId="0" fillId="0" borderId="0" xfId="0" applyFont="1">
      <alignment vertical="center"/>
    </xf>
    <xf numFmtId="0" fontId="8" fillId="0" borderId="2" xfId="0" applyFont="1" applyFill="1" applyBorder="1" applyAlignment="1">
      <alignment horizontal="center" vertical="center" wrapText="1"/>
    </xf>
    <xf numFmtId="176" fontId="6" fillId="0" borderId="1" xfId="0" applyNumberFormat="1" applyFont="1" applyBorder="1" applyAlignment="1">
      <alignment horizontal="right" vertical="center"/>
    </xf>
    <xf numFmtId="177" fontId="6" fillId="0" borderId="1" xfId="0" applyNumberFormat="1" applyFont="1" applyBorder="1">
      <alignment vertical="center"/>
    </xf>
    <xf numFmtId="0" fontId="8" fillId="0" borderId="2" xfId="0"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176" fontId="6" fillId="0" borderId="1" xfId="0" applyNumberFormat="1" applyFont="1" applyBorder="1">
      <alignment vertical="center"/>
    </xf>
    <xf numFmtId="0" fontId="6" fillId="0" borderId="1" xfId="0" applyFont="1" applyFill="1" applyBorder="1" applyAlignment="1">
      <alignment horizontal="justify" vertical="center"/>
    </xf>
    <xf numFmtId="9" fontId="5"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16" fillId="0" borderId="2" xfId="0" applyFont="1" applyBorder="1" applyAlignment="1">
      <alignment horizontal="center" vertical="center"/>
    </xf>
    <xf numFmtId="177" fontId="5" fillId="0" borderId="1" xfId="0" applyNumberFormat="1" applyFont="1" applyFill="1" applyBorder="1" applyAlignment="1">
      <alignment horizontal="right" vertical="center"/>
    </xf>
    <xf numFmtId="177" fontId="6" fillId="0" borderId="1" xfId="0" applyNumberFormat="1" applyFont="1" applyBorder="1" applyAlignment="1">
      <alignment horizontal="right"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0" fontId="6" fillId="0" borderId="1" xfId="0" applyNumberFormat="1" applyFont="1" applyFill="1" applyBorder="1" applyAlignment="1">
      <alignment horizontal="center" vertical="center"/>
    </xf>
    <xf numFmtId="0" fontId="6" fillId="0" borderId="1" xfId="0" applyFont="1" applyFill="1" applyBorder="1" applyAlignment="1">
      <alignment horizontal="right" vertical="center" wrapText="1"/>
    </xf>
    <xf numFmtId="0" fontId="0" fillId="3" borderId="0" xfId="0" applyFill="1">
      <alignment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xf>
    <xf numFmtId="176" fontId="6" fillId="3" borderId="1" xfId="0" applyNumberFormat="1" applyFont="1" applyFill="1" applyBorder="1" applyAlignment="1">
      <alignment horizontal="right" vertical="center" wrapText="1"/>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177" fontId="6" fillId="0" borderId="1" xfId="0" applyNumberFormat="1" applyFont="1" applyFill="1" applyBorder="1">
      <alignment vertical="center"/>
    </xf>
    <xf numFmtId="0" fontId="17" fillId="0" borderId="0" xfId="0" applyFont="1" applyAlignment="1">
      <alignment horizontal="center" vertical="center"/>
    </xf>
    <xf numFmtId="0" fontId="18" fillId="0" borderId="0" xfId="0" applyFont="1" applyFill="1" applyAlignment="1">
      <alignment horizontal="center" vertical="center"/>
    </xf>
    <xf numFmtId="0" fontId="0" fillId="0" borderId="0" xfId="0" applyFont="1" applyFill="1">
      <alignment vertical="center"/>
    </xf>
    <xf numFmtId="176" fontId="0" fillId="0" borderId="0" xfId="0" applyNumberFormat="1" applyFill="1" applyAlignment="1">
      <alignment horizontal="right" vertical="center"/>
    </xf>
    <xf numFmtId="176" fontId="4" fillId="0" borderId="1" xfId="0" applyNumberFormat="1" applyFont="1" applyFill="1" applyBorder="1" applyAlignment="1">
      <alignment horizontal="right" vertical="center"/>
    </xf>
    <xf numFmtId="176" fontId="4"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right" vertical="center" wrapText="1"/>
    </xf>
    <xf numFmtId="176" fontId="6" fillId="0" borderId="1" xfId="0" applyNumberFormat="1" applyFont="1" applyFill="1" applyBorder="1">
      <alignment vertical="center"/>
    </xf>
    <xf numFmtId="176" fontId="6" fillId="3" borderId="1" xfId="0" applyNumberFormat="1" applyFont="1" applyFill="1" applyBorder="1">
      <alignment vertical="center"/>
    </xf>
    <xf numFmtId="0" fontId="6" fillId="3" borderId="1" xfId="0" applyFont="1" applyFill="1" applyBorder="1">
      <alignment vertical="center"/>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176" fontId="5" fillId="3" borderId="1" xfId="0" applyNumberFormat="1" applyFont="1" applyFill="1" applyBorder="1" applyAlignment="1">
      <alignment horizontal="right" vertical="center"/>
    </xf>
    <xf numFmtId="176" fontId="5" fillId="3" borderId="1" xfId="0" applyNumberFormat="1" applyFont="1" applyFill="1" applyBorder="1" applyAlignment="1">
      <alignment horizontal="right" vertical="center" wrapText="1"/>
    </xf>
    <xf numFmtId="0" fontId="19" fillId="0" borderId="1" xfId="0" applyFont="1" applyFill="1" applyBorder="1" applyAlignment="1">
      <alignment horizontal="center" vertical="center"/>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1" fillId="0" borderId="1" xfId="0" applyFont="1" applyBorder="1" applyAlignment="1">
      <alignment horizontal="center" vertical="center"/>
    </xf>
    <xf numFmtId="176" fontId="21" fillId="0" borderId="1" xfId="0" applyNumberFormat="1" applyFont="1" applyBorder="1" applyAlignment="1">
      <alignment horizontal="center" vertical="center"/>
    </xf>
    <xf numFmtId="176" fontId="19"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176" fontId="23" fillId="0" borderId="1" xfId="0" applyNumberFormat="1" applyFont="1" applyFill="1" applyBorder="1" applyAlignment="1">
      <alignment vertical="center"/>
    </xf>
    <xf numFmtId="0" fontId="23" fillId="0" borderId="1" xfId="0" applyFont="1" applyFill="1" applyBorder="1" applyAlignment="1">
      <alignment horizontal="center" vertical="center"/>
    </xf>
    <xf numFmtId="176" fontId="23" fillId="0" borderId="1" xfId="0" applyNumberFormat="1" applyFont="1" applyBorder="1">
      <alignment vertical="center"/>
    </xf>
    <xf numFmtId="0" fontId="24" fillId="0" borderId="1" xfId="0" applyFont="1" applyFill="1" applyBorder="1" applyAlignment="1">
      <alignment horizontal="center" vertical="center"/>
    </xf>
    <xf numFmtId="0" fontId="0" fillId="0" borderId="1" xfId="0" applyBorder="1">
      <alignment vertical="center"/>
    </xf>
    <xf numFmtId="0" fontId="10" fillId="0" borderId="1" xfId="0" applyFont="1" applyBorder="1">
      <alignment vertical="center"/>
    </xf>
    <xf numFmtId="0" fontId="3" fillId="0" borderId="1" xfId="0" applyFont="1" applyFill="1" applyBorder="1" applyAlignment="1">
      <alignment vertical="center" wrapText="1"/>
    </xf>
    <xf numFmtId="0" fontId="0" fillId="3" borderId="1" xfId="0" applyFill="1" applyBorder="1">
      <alignment vertical="center"/>
    </xf>
    <xf numFmtId="0" fontId="23" fillId="0" borderId="1" xfId="0" applyFont="1" applyBorder="1">
      <alignment vertical="center"/>
    </xf>
    <xf numFmtId="0" fontId="22" fillId="0" borderId="1" xfId="0" applyFont="1" applyFill="1" applyBorder="1" applyAlignment="1">
      <alignment horizontal="right" vertical="center"/>
    </xf>
    <xf numFmtId="0" fontId="23" fillId="0" borderId="1" xfId="0" applyFont="1" applyFill="1" applyBorder="1" applyAlignment="1">
      <alignment horizontal="right" vertical="center"/>
    </xf>
    <xf numFmtId="176" fontId="23" fillId="0" borderId="1" xfId="0" applyNumberFormat="1" applyFont="1" applyBorder="1" applyAlignment="1">
      <alignment horizontal="right" vertical="center"/>
    </xf>
    <xf numFmtId="176" fontId="20" fillId="0" borderId="1" xfId="0" applyNumberFormat="1" applyFont="1" applyBorder="1" applyAlignment="1">
      <alignment horizontal="right" vertical="center"/>
    </xf>
    <xf numFmtId="176" fontId="21" fillId="0" borderId="1" xfId="0" applyNumberFormat="1" applyFont="1" applyBorder="1" applyAlignment="1">
      <alignment horizontal="right" vertical="center"/>
    </xf>
    <xf numFmtId="0" fontId="24" fillId="0" borderId="1" xfId="0" applyFont="1" applyFill="1" applyBorder="1" applyAlignment="1">
      <alignment horizontal="right" vertical="center"/>
    </xf>
    <xf numFmtId="0" fontId="23" fillId="0" borderId="1" xfId="0" applyFont="1" applyBorder="1" applyAlignment="1">
      <alignment horizontal="right" vertical="center"/>
    </xf>
    <xf numFmtId="0" fontId="0" fillId="0" borderId="0" xfId="0" applyBorder="1">
      <alignment vertical="center"/>
    </xf>
    <xf numFmtId="178" fontId="0" fillId="0" borderId="0" xfId="0" applyNumberFormat="1">
      <alignment vertical="center"/>
    </xf>
    <xf numFmtId="179" fontId="0" fillId="0" borderId="0" xfId="0" applyNumberFormat="1">
      <alignment vertical="center"/>
    </xf>
    <xf numFmtId="0" fontId="25" fillId="0" borderId="0" xfId="0" applyFont="1" applyAlignment="1">
      <alignment horizontal="center" vertical="center"/>
    </xf>
    <xf numFmtId="178" fontId="25" fillId="0" borderId="0" xfId="0" applyNumberFormat="1" applyFont="1" applyAlignment="1">
      <alignment horizontal="center" vertical="center"/>
    </xf>
    <xf numFmtId="179" fontId="25" fillId="0" borderId="0" xfId="0" applyNumberFormat="1" applyFont="1" applyAlignment="1">
      <alignment horizontal="center" vertical="center"/>
    </xf>
    <xf numFmtId="178" fontId="19" fillId="0" borderId="1" xfId="0" applyNumberFormat="1" applyFont="1" applyFill="1" applyBorder="1" applyAlignment="1">
      <alignment horizontal="center" vertical="center"/>
    </xf>
    <xf numFmtId="179" fontId="19" fillId="0" borderId="1" xfId="0" applyNumberFormat="1" applyFont="1" applyFill="1" applyBorder="1" applyAlignment="1">
      <alignment horizontal="center" vertical="center"/>
    </xf>
    <xf numFmtId="178" fontId="9" fillId="0" borderId="1" xfId="0" applyNumberFormat="1" applyFont="1" applyFill="1" applyBorder="1" applyAlignment="1">
      <alignment horizontal="right" vertical="center"/>
    </xf>
    <xf numFmtId="179" fontId="9" fillId="0" borderId="1" xfId="0" applyNumberFormat="1" applyFont="1" applyFill="1" applyBorder="1" applyAlignment="1">
      <alignment horizontal="right" vertical="center"/>
    </xf>
    <xf numFmtId="179" fontId="6" fillId="0" borderId="1" xfId="0" applyNumberFormat="1" applyFont="1" applyFill="1" applyBorder="1" applyAlignment="1">
      <alignment horizontal="right" vertical="center"/>
    </xf>
    <xf numFmtId="178" fontId="6" fillId="0" borderId="1" xfId="0" applyNumberFormat="1" applyFont="1" applyFill="1" applyBorder="1" applyAlignment="1">
      <alignment horizontal="right" vertical="center"/>
    </xf>
    <xf numFmtId="179" fontId="9" fillId="0" borderId="1" xfId="0" applyNumberFormat="1" applyFont="1" applyFill="1" applyBorder="1" applyAlignment="1">
      <alignment horizontal="right" vertical="center" wrapText="1"/>
    </xf>
    <xf numFmtId="0" fontId="9" fillId="0" borderId="7" xfId="0" applyFont="1" applyFill="1" applyBorder="1" applyAlignment="1">
      <alignment horizontal="center" vertical="center"/>
    </xf>
    <xf numFmtId="178" fontId="6" fillId="0" borderId="1" xfId="0" applyNumberFormat="1" applyFont="1" applyBorder="1" applyAlignment="1">
      <alignment horizontal="right" vertical="center"/>
    </xf>
    <xf numFmtId="179" fontId="6" fillId="0" borderId="1" xfId="0" applyNumberFormat="1" applyFont="1" applyBorder="1" applyAlignment="1">
      <alignment horizontal="right" vertical="center"/>
    </xf>
    <xf numFmtId="0" fontId="15" fillId="0" borderId="1" xfId="0" applyFont="1" applyBorder="1">
      <alignment vertical="center"/>
    </xf>
    <xf numFmtId="0" fontId="15" fillId="0" borderId="1" xfId="0" applyFont="1" applyFill="1" applyBorder="1">
      <alignment vertical="center"/>
    </xf>
    <xf numFmtId="176" fontId="15" fillId="0" borderId="1" xfId="0" applyNumberFormat="1" applyFont="1" applyBorder="1">
      <alignment vertical="center"/>
    </xf>
    <xf numFmtId="0" fontId="26" fillId="0" borderId="1" xfId="0" applyFont="1" applyFill="1" applyBorder="1" applyAlignment="1">
      <alignment horizontal="right" vertical="center"/>
    </xf>
    <xf numFmtId="0" fontId="15" fillId="0" borderId="1" xfId="0" applyFont="1" applyFill="1" applyBorder="1" applyAlignment="1">
      <alignment horizontal="right" vertical="center"/>
    </xf>
    <xf numFmtId="176" fontId="15" fillId="0" borderId="1" xfId="0" applyNumberFormat="1" applyFont="1" applyBorder="1" applyAlignment="1">
      <alignment horizontal="right" vertical="center"/>
    </xf>
    <xf numFmtId="4" fontId="22" fillId="0" borderId="0" xfId="0" applyNumberFormat="1" applyFont="1" applyBorder="1" applyAlignment="1">
      <alignment horizontal="center" vertical="center" wrapText="1"/>
    </xf>
    <xf numFmtId="0" fontId="22" fillId="0" borderId="0" xfId="0" applyFont="1" applyBorder="1" applyAlignment="1">
      <alignment horizontal="center" vertical="center" wrapText="1"/>
    </xf>
    <xf numFmtId="179" fontId="0" fillId="0" borderId="0" xfId="0" applyNumberFormat="1" applyBorder="1">
      <alignment vertical="center"/>
    </xf>
    <xf numFmtId="0" fontId="27" fillId="0" borderId="1" xfId="0" applyFont="1" applyFill="1" applyBorder="1" applyAlignment="1">
      <alignment horizontal="right" vertical="center"/>
    </xf>
    <xf numFmtId="0" fontId="15" fillId="0" borderId="1" xfId="0" applyFont="1" applyBorder="1" applyAlignment="1">
      <alignment horizontal="right" vertical="center"/>
    </xf>
    <xf numFmtId="176" fontId="0" fillId="0" borderId="0" xfId="0" applyNumberFormat="1" applyBorder="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47"/>
  <sheetViews>
    <sheetView showZeros="0" workbookViewId="0">
      <selection activeCell="V25" sqref="V25"/>
    </sheetView>
  </sheetViews>
  <sheetFormatPr defaultColWidth="9" defaultRowHeight="14.4"/>
  <cols>
    <col min="1" max="1" width="5.62962962962963" customWidth="1"/>
    <col min="2" max="2" width="43.75" customWidth="1"/>
    <col min="3" max="3" width="5.62962962962963" style="180" customWidth="1"/>
    <col min="4" max="4" width="10.1296296296296" style="181" customWidth="1"/>
    <col min="5" max="5" width="5.62962962962963" style="180" customWidth="1"/>
    <col min="6" max="6" width="9.25" style="181" customWidth="1"/>
    <col min="7" max="7" width="5.62962962962963" style="180" customWidth="1"/>
    <col min="8" max="8" width="10.1296296296296" style="181" customWidth="1"/>
    <col min="9" max="9" width="5.62962962962963" style="180" customWidth="1"/>
    <col min="10" max="10" width="10.1296296296296" style="181" customWidth="1"/>
    <col min="11" max="11" width="5.62962962962963" style="180" customWidth="1"/>
    <col min="12" max="12" width="10.1296296296296" style="181" customWidth="1"/>
    <col min="14" max="14" width="9.25"/>
    <col min="16" max="16" width="9.25"/>
    <col min="18" max="18" width="9.25"/>
    <col min="20" max="20" width="10.1296296296296"/>
    <col min="21" max="21" width="12.6296296296296"/>
    <col min="22" max="22" width="10.1296296296296"/>
  </cols>
  <sheetData>
    <row r="1" ht="22.2" spans="1:22">
      <c r="A1" s="182" t="s">
        <v>0</v>
      </c>
      <c r="B1" s="182"/>
      <c r="C1" s="183"/>
      <c r="D1" s="184"/>
      <c r="E1" s="183"/>
      <c r="F1" s="184"/>
      <c r="G1" s="183"/>
      <c r="H1" s="184"/>
      <c r="I1" s="183"/>
      <c r="J1" s="184"/>
      <c r="K1" s="183"/>
      <c r="L1" s="184"/>
      <c r="M1" s="182"/>
      <c r="N1" s="182"/>
      <c r="O1" s="182"/>
      <c r="P1" s="182"/>
      <c r="Q1" s="182"/>
      <c r="R1" s="182"/>
      <c r="S1" s="182"/>
      <c r="T1" s="182"/>
      <c r="U1" s="182"/>
      <c r="V1" s="182"/>
    </row>
    <row r="2" ht="15.6" spans="1:22">
      <c r="A2" s="156" t="s">
        <v>1</v>
      </c>
      <c r="B2" s="156" t="s">
        <v>2</v>
      </c>
      <c r="C2" s="185" t="s">
        <v>3</v>
      </c>
      <c r="D2" s="186"/>
      <c r="E2" s="185"/>
      <c r="F2" s="186"/>
      <c r="G2" s="185"/>
      <c r="H2" s="186"/>
      <c r="I2" s="185"/>
      <c r="J2" s="186"/>
      <c r="K2" s="185"/>
      <c r="L2" s="186"/>
      <c r="M2" s="156" t="s">
        <v>4</v>
      </c>
      <c r="N2" s="161"/>
      <c r="O2" s="156"/>
      <c r="P2" s="161"/>
      <c r="Q2" s="156"/>
      <c r="R2" s="161"/>
      <c r="S2" s="156"/>
      <c r="T2" s="161"/>
      <c r="U2" s="156"/>
      <c r="V2" s="161"/>
    </row>
    <row r="3" ht="15.6" spans="1:22">
      <c r="A3" s="156"/>
      <c r="B3" s="156"/>
      <c r="C3" s="185" t="s">
        <v>5</v>
      </c>
      <c r="D3" s="186"/>
      <c r="E3" s="185" t="s">
        <v>6</v>
      </c>
      <c r="F3" s="186"/>
      <c r="G3" s="185" t="s">
        <v>7</v>
      </c>
      <c r="H3" s="186"/>
      <c r="I3" s="185" t="s">
        <v>8</v>
      </c>
      <c r="J3" s="186"/>
      <c r="K3" s="185" t="s">
        <v>9</v>
      </c>
      <c r="L3" s="186"/>
      <c r="M3" s="156" t="s">
        <v>5</v>
      </c>
      <c r="N3" s="161"/>
      <c r="O3" s="156" t="s">
        <v>6</v>
      </c>
      <c r="P3" s="161"/>
      <c r="Q3" s="156" t="s">
        <v>7</v>
      </c>
      <c r="R3" s="161"/>
      <c r="S3" s="156" t="s">
        <v>8</v>
      </c>
      <c r="T3" s="161"/>
      <c r="U3" s="156" t="s">
        <v>9</v>
      </c>
      <c r="V3" s="161"/>
    </row>
    <row r="4" ht="15.6" spans="1:22">
      <c r="A4" s="156"/>
      <c r="B4" s="156"/>
      <c r="C4" s="185" t="s">
        <v>10</v>
      </c>
      <c r="D4" s="186" t="s">
        <v>11</v>
      </c>
      <c r="E4" s="185" t="s">
        <v>10</v>
      </c>
      <c r="F4" s="186" t="s">
        <v>11</v>
      </c>
      <c r="G4" s="185" t="s">
        <v>10</v>
      </c>
      <c r="H4" s="186" t="s">
        <v>11</v>
      </c>
      <c r="I4" s="185" t="s">
        <v>10</v>
      </c>
      <c r="J4" s="186" t="s">
        <v>11</v>
      </c>
      <c r="K4" s="185" t="s">
        <v>10</v>
      </c>
      <c r="L4" s="186" t="s">
        <v>11</v>
      </c>
      <c r="M4" s="156" t="s">
        <v>10</v>
      </c>
      <c r="N4" s="161" t="s">
        <v>11</v>
      </c>
      <c r="O4" s="156" t="s">
        <v>10</v>
      </c>
      <c r="P4" s="161" t="s">
        <v>11</v>
      </c>
      <c r="Q4" s="156" t="s">
        <v>10</v>
      </c>
      <c r="R4" s="161" t="s">
        <v>11</v>
      </c>
      <c r="S4" s="156" t="s">
        <v>10</v>
      </c>
      <c r="T4" s="161" t="s">
        <v>11</v>
      </c>
      <c r="U4" s="156" t="s">
        <v>10</v>
      </c>
      <c r="V4" s="161" t="s">
        <v>11</v>
      </c>
    </row>
    <row r="5" spans="1:22">
      <c r="A5" s="54">
        <v>1</v>
      </c>
      <c r="B5" s="93" t="s">
        <v>12</v>
      </c>
      <c r="C5" s="187">
        <f>COUNTIF('1.1、支持新增土地流转'!B:B,C3)</f>
        <v>15</v>
      </c>
      <c r="D5" s="188">
        <f>SUMIF('1.1、支持新增土地流转'!B:B,C3,'1.1、支持新增土地流转'!H:H)</f>
        <v>144.27988</v>
      </c>
      <c r="E5" s="187">
        <f>COUNTIF('1.1、支持新增土地流转'!B:B,E3)</f>
        <v>31</v>
      </c>
      <c r="F5" s="188">
        <f>SUMIF('1.1、支持新增土地流转'!B:B,E3,'1.1、支持新增土地流转'!H:H)</f>
        <v>478.62</v>
      </c>
      <c r="G5" s="187">
        <f>COUNTIF('1.1、支持新增土地流转'!B:B,G3)</f>
        <v>8</v>
      </c>
      <c r="H5" s="188">
        <f>SUMIF('1.1、支持新增土地流转'!B:B,G3,'1.1、支持新增土地流转'!H:H)</f>
        <v>93.37</v>
      </c>
      <c r="I5" s="187">
        <f>COUNTIF('1.1、支持新增土地流转'!B:B,I3)</f>
        <v>71</v>
      </c>
      <c r="J5" s="188">
        <f>SUMIF('1.1、支持新增土地流转'!B:B,I3,'1.1、支持新增土地流转'!H:H)</f>
        <v>1297.94766</v>
      </c>
      <c r="K5" s="193">
        <f t="shared" ref="K5:K10" si="0">C5+E5+G5+I5</f>
        <v>125</v>
      </c>
      <c r="L5" s="194">
        <f t="shared" ref="L5:L10" si="1">D5+F5+H5+J5</f>
        <v>2014.21754</v>
      </c>
      <c r="M5" s="187">
        <f>COUNTIFS('1.1、支持新增土地流转'!B:B,M3,'1.1、支持新增土地流转'!J:J,"&gt;0")</f>
        <v>13</v>
      </c>
      <c r="N5" s="188">
        <f>SUMIF('1.1、支持新增土地流转'!B:B,M3,'1.1、支持新增土地流转'!J:J)</f>
        <v>123.09</v>
      </c>
      <c r="O5" s="187">
        <f>COUNTIFS('1.1、支持新增土地流转'!B:B,O3,'1.1、支持新增土地流转'!J:J,"&gt;0")</f>
        <v>31</v>
      </c>
      <c r="P5" s="188">
        <f>SUMIF('1.1、支持新增土地流转'!B:B,O3,'1.1、支持新增土地流转'!J:J)</f>
        <v>478.62</v>
      </c>
      <c r="Q5" s="187">
        <f>COUNTIFS('1.1、支持新增土地流转'!B:B,Q3,'1.1、支持新增土地流转'!J:J,"&gt;0")</f>
        <v>8</v>
      </c>
      <c r="R5" s="188">
        <f>SUMIF('1.1、支持新增土地流转'!B:B,Q3,'1.1、支持新增土地流转'!J:J)</f>
        <v>93.37</v>
      </c>
      <c r="S5" s="187">
        <f>COUNTIFS('1.1、支持新增土地流转'!B:B,S3,'1.1、支持新增土地流转'!J:J,"&gt;0")</f>
        <v>69</v>
      </c>
      <c r="T5" s="188">
        <f>SUMIF('1.1、支持新增土地流转'!B:B,S3,'1.1、支持新增土地流转'!J:J)</f>
        <v>1244.04</v>
      </c>
      <c r="U5" s="195">
        <f t="shared" ref="U5:U10" si="2">M5+O5+Q5+S5</f>
        <v>121</v>
      </c>
      <c r="V5" s="195">
        <f t="shared" ref="V5:V10" si="3">N5+P5+R5+T5</f>
        <v>1939.12</v>
      </c>
    </row>
    <row r="6" spans="1:22">
      <c r="A6" s="54">
        <v>2</v>
      </c>
      <c r="B6" s="93" t="s">
        <v>13</v>
      </c>
      <c r="C6" s="187">
        <f>COUNTIF('1.2、支持全程托管社会化服务'!B:B,C3)</f>
        <v>0</v>
      </c>
      <c r="D6" s="188">
        <f>SUMIF('1.2、支持全程托管社会化服务'!B:B,C3,'1.2、支持全程托管社会化服务'!G:G)</f>
        <v>0</v>
      </c>
      <c r="E6" s="187">
        <f>COUNTIF('1.2、支持全程托管社会化服务'!B:B,E3)</f>
        <v>1</v>
      </c>
      <c r="F6" s="188">
        <f>SUMIF('1.2、支持全程托管社会化服务'!B:B,E3,'1.2、支持全程托管社会化服务'!G:G)</f>
        <v>41.53</v>
      </c>
      <c r="G6" s="187">
        <f>COUNTIF('1.2、支持全程托管社会化服务'!B:B,G3)</f>
        <v>1</v>
      </c>
      <c r="H6" s="189">
        <f>SUMIF('1.2、支持全程托管社会化服务'!B:B,G3,'1.2、支持全程托管社会化服务'!G:G)</f>
        <v>34.41</v>
      </c>
      <c r="I6" s="187">
        <f>COUNTIF('1.2、支持全程托管社会化服务'!B:B,I3)</f>
        <v>5</v>
      </c>
      <c r="J6" s="194">
        <f>SUMIF('1.2、支持全程托管社会化服务'!B:B,I3,'1.2、支持全程托管社会化服务'!G:G)</f>
        <v>323.23</v>
      </c>
      <c r="K6" s="193">
        <f t="shared" si="0"/>
        <v>7</v>
      </c>
      <c r="L6" s="194">
        <f t="shared" si="1"/>
        <v>399.17</v>
      </c>
      <c r="M6" s="187">
        <f>COUNTIF('1.2、支持全程托管社会化服务'!B:B,M3)</f>
        <v>0</v>
      </c>
      <c r="N6" s="188">
        <f>SUMIF('1.2、支持全程托管社会化服务'!B:B,M3,'1.2、支持全程托管社会化服务'!I:I)</f>
        <v>0</v>
      </c>
      <c r="O6" s="195">
        <f>COUNTIF('1.2、支持全程托管社会化服务'!B:B,O3)</f>
        <v>1</v>
      </c>
      <c r="P6" s="195">
        <f>SUMIF('1.2、支持全程托管社会化服务'!B:B,O3,'1.2、支持全程托管社会化服务'!I:I)</f>
        <v>38.01</v>
      </c>
      <c r="Q6" s="195">
        <f>COUNTIF('1.2、支持全程托管社会化服务'!B:B,Q3)</f>
        <v>1</v>
      </c>
      <c r="R6" s="195">
        <f>SUMIF('1.2、支持全程托管社会化服务'!B:B,Q3,'1.2、支持全程托管社会化服务'!I:I)</f>
        <v>34.41</v>
      </c>
      <c r="S6" s="195">
        <f>COUNTIF('1.2、支持全程托管社会化服务'!B:B,S3)</f>
        <v>5</v>
      </c>
      <c r="T6" s="195">
        <f>SUMIF('1.2、支持全程托管社会化服务'!B:B,S3,'1.2、支持全程托管社会化服务'!I:I)</f>
        <v>268.1</v>
      </c>
      <c r="U6" s="195">
        <f t="shared" si="2"/>
        <v>7</v>
      </c>
      <c r="V6" s="195">
        <f t="shared" si="3"/>
        <v>340.52</v>
      </c>
    </row>
    <row r="7" spans="1:22">
      <c r="A7" s="54">
        <v>3</v>
      </c>
      <c r="B7" s="93" t="s">
        <v>14</v>
      </c>
      <c r="C7" s="187"/>
      <c r="D7" s="188"/>
      <c r="E7" s="187"/>
      <c r="F7" s="188"/>
      <c r="G7" s="190"/>
      <c r="H7" s="189"/>
      <c r="I7" s="193">
        <v>3</v>
      </c>
      <c r="J7" s="194">
        <v>134.528</v>
      </c>
      <c r="K7" s="193">
        <f t="shared" si="0"/>
        <v>3</v>
      </c>
      <c r="L7" s="194">
        <f t="shared" si="1"/>
        <v>134.528</v>
      </c>
      <c r="M7" s="195"/>
      <c r="N7" s="195"/>
      <c r="O7" s="195"/>
      <c r="P7" s="195"/>
      <c r="Q7" s="195"/>
      <c r="R7" s="195"/>
      <c r="S7" s="195">
        <f>COUNTIFS('2.1、支持种业育繁推体系建设'!B:B,S3,'2.1、支持种业育繁推体系建设'!J:J,"&gt;0")</f>
        <v>0</v>
      </c>
      <c r="T7" s="195">
        <f>SUMIF('2.1、支持种业育繁推体系建设'!B:B,S3,'2.1、支持种业育繁推体系建设'!J:J)</f>
        <v>0</v>
      </c>
      <c r="U7" s="195">
        <v>0</v>
      </c>
      <c r="V7" s="195">
        <f t="shared" si="3"/>
        <v>0</v>
      </c>
    </row>
    <row r="8" spans="1:22">
      <c r="A8" s="54">
        <v>4</v>
      </c>
      <c r="B8" s="93" t="s">
        <v>15</v>
      </c>
      <c r="C8" s="187"/>
      <c r="D8" s="188"/>
      <c r="E8" s="187"/>
      <c r="F8" s="188"/>
      <c r="G8" s="190"/>
      <c r="H8" s="189"/>
      <c r="I8" s="193">
        <v>2</v>
      </c>
      <c r="J8" s="194">
        <v>200</v>
      </c>
      <c r="K8" s="193">
        <f t="shared" si="0"/>
        <v>2</v>
      </c>
      <c r="L8" s="194">
        <f t="shared" si="1"/>
        <v>200</v>
      </c>
      <c r="M8" s="195"/>
      <c r="N8" s="195"/>
      <c r="O8" s="195"/>
      <c r="P8" s="195"/>
      <c r="Q8" s="195"/>
      <c r="R8" s="195"/>
      <c r="S8" s="195">
        <f>COUNTIF('2.3、支持畜禽水产育繁推基地（企业）建设'!B:B,S3)</f>
        <v>2</v>
      </c>
      <c r="T8" s="195">
        <f>SUMIF('2.3、支持畜禽水产育繁推基地（企业）建设'!B:B,S3,'2.3、支持畜禽水产育繁推基地（企业）建设'!I:I)</f>
        <v>200</v>
      </c>
      <c r="U8" s="195">
        <f t="shared" si="2"/>
        <v>2</v>
      </c>
      <c r="V8" s="195">
        <f t="shared" si="3"/>
        <v>200</v>
      </c>
    </row>
    <row r="9" spans="1:22">
      <c r="A9" s="54">
        <v>5</v>
      </c>
      <c r="B9" s="93" t="s">
        <v>16</v>
      </c>
      <c r="C9" s="187">
        <f>COUNTIF('3.1、支持种业科研'!B:B,C3)</f>
        <v>1</v>
      </c>
      <c r="D9" s="188">
        <f>SUMIF('3.1、支持种业科研'!B:B,C3,'3.1、支持种业科研'!F:F)</f>
        <v>50</v>
      </c>
      <c r="E9" s="187">
        <f>COUNTIF('3.1、支持种业科研'!B:B,E3)</f>
        <v>0</v>
      </c>
      <c r="F9" s="188">
        <f>SUMIF('3.1、支持种业科研'!B:B,E3,'3.1、支持种业科研'!F:F)</f>
        <v>0</v>
      </c>
      <c r="G9" s="190">
        <f>COUNTIF('3.1、支持种业科研'!B:B,G3)</f>
        <v>1</v>
      </c>
      <c r="H9" s="189">
        <f>SUMIF('3.1、支持种业科研'!B:B,G3,'3.1、支持种业科研'!F:F)</f>
        <v>50</v>
      </c>
      <c r="I9" s="193">
        <f>COUNTIF('3.1、支持种业科研'!B:B,I3)</f>
        <v>11</v>
      </c>
      <c r="J9" s="194">
        <f>SUMIF('3.1、支持种业科研'!B:B,I3,'3.1、支持种业科研'!F:F)</f>
        <v>550</v>
      </c>
      <c r="K9" s="193">
        <f t="shared" si="0"/>
        <v>13</v>
      </c>
      <c r="L9" s="194">
        <f t="shared" si="1"/>
        <v>650</v>
      </c>
      <c r="M9" s="195">
        <f>COUNTIF('3.1、支持种业科研'!B:B,M3)</f>
        <v>1</v>
      </c>
      <c r="N9" s="195">
        <f>SUMIF('3.1、支持种业科研'!B:B,M3,'3.1、支持种业科研'!G:G)</f>
        <v>50</v>
      </c>
      <c r="O9" s="195">
        <f>COUNTIF('3.1、支持种业科研'!B:B,O3)</f>
        <v>0</v>
      </c>
      <c r="P9" s="195">
        <f>SUMIF('3.1、支持种业科研'!B:B,O3,'3.1、支持种业科研'!G:G)</f>
        <v>0</v>
      </c>
      <c r="Q9" s="195">
        <f>COUNTIF('3.1、支持种业科研'!B:B,Q3)</f>
        <v>1</v>
      </c>
      <c r="R9" s="195">
        <f>SUMIF('3.1、支持种业科研'!B:B,Q3,'3.1、支持种业科研'!G:G)</f>
        <v>50</v>
      </c>
      <c r="S9" s="195">
        <f>COUNTIF('3.1、支持种业科研'!B:B,S3)</f>
        <v>11</v>
      </c>
      <c r="T9" s="195">
        <f>SUMIF('3.1、支持种业科研'!B:B,S3,'3.1、支持种业科研'!G:G)</f>
        <v>550</v>
      </c>
      <c r="U9" s="195">
        <f t="shared" si="2"/>
        <v>13</v>
      </c>
      <c r="V9" s="195">
        <f t="shared" si="3"/>
        <v>650</v>
      </c>
    </row>
    <row r="10" spans="1:22">
      <c r="A10" s="54">
        <v>6</v>
      </c>
      <c r="B10" s="93" t="s">
        <v>17</v>
      </c>
      <c r="C10" s="187">
        <f>COUNTIF('3.2、支持种业科研（设备补助）'!B:B,C3)</f>
        <v>0</v>
      </c>
      <c r="D10" s="188"/>
      <c r="E10" s="187">
        <f>COUNTIF('3.2、支持种业科研（设备补助）'!B:B,E3)</f>
        <v>0</v>
      </c>
      <c r="F10" s="188"/>
      <c r="G10" s="190">
        <f>COUNTIF('3.2、支持种业科研（设备补助）'!B:B,G3)</f>
        <v>1</v>
      </c>
      <c r="H10" s="189">
        <f>SUMIF('3.2、支持种业科研（设备补助）'!B:B,G3,'3.2、支持种业科研（设备补助）'!H:H)</f>
        <v>86.98</v>
      </c>
      <c r="I10" s="193">
        <f>COUNTIF('3.2、支持种业科研（设备补助）'!B:B,I3)</f>
        <v>3</v>
      </c>
      <c r="J10" s="194">
        <f>SUMIF('3.2、支持种业科研（设备补助）'!B:B,I3,'3.2、支持种业科研（设备补助）'!H:H)</f>
        <v>80.67</v>
      </c>
      <c r="K10" s="193">
        <f t="shared" si="0"/>
        <v>4</v>
      </c>
      <c r="L10" s="194">
        <f t="shared" si="1"/>
        <v>167.65</v>
      </c>
      <c r="M10" s="195"/>
      <c r="N10" s="195"/>
      <c r="O10" s="195"/>
      <c r="P10" s="195"/>
      <c r="Q10" s="195">
        <f>COUNTIF('3.2、支持种业科研（设备补助）'!B:B,Q3)</f>
        <v>1</v>
      </c>
      <c r="R10" s="195">
        <f>SUMIF('3.2、支持种业科研（设备补助）'!B:B,Q3,'3.2、支持种业科研（设备补助）'!J:J)</f>
        <v>86.75</v>
      </c>
      <c r="S10" s="195">
        <f>COUNTIF('3.2、支持种业科研（设备补助）'!B:B,S3)</f>
        <v>3</v>
      </c>
      <c r="T10" s="195">
        <f>SUMIF('3.2、支持种业科研（设备补助）'!B:B,S3,'3.2、支持种业科研（设备补助）'!J:J)</f>
        <v>48.7</v>
      </c>
      <c r="U10" s="195">
        <f t="shared" si="2"/>
        <v>4</v>
      </c>
      <c r="V10" s="195">
        <f t="shared" si="3"/>
        <v>135.45</v>
      </c>
    </row>
    <row r="11" spans="1:22">
      <c r="A11" s="54">
        <v>7</v>
      </c>
      <c r="B11" s="93" t="s">
        <v>18</v>
      </c>
      <c r="C11" s="187">
        <f>COUNTIF('4、支持设施农业发展'!B:B,C3)</f>
        <v>4</v>
      </c>
      <c r="D11" s="188">
        <f>SUMIF('4、支持设施农业发展'!B:B,C3,'4、支持设施农业发展'!I:I)</f>
        <v>310.53</v>
      </c>
      <c r="E11" s="187">
        <f>COUNTIF('4、支持设施农业发展'!B:B,E3)</f>
        <v>2</v>
      </c>
      <c r="F11" s="188">
        <f>SUMIF('4、支持设施农业发展'!B:B,E3,'4、支持设施农业发展'!I:I)</f>
        <v>358.83</v>
      </c>
      <c r="G11" s="190">
        <f>COUNTIF('4、支持设施农业发展'!B:B,G3)</f>
        <v>1</v>
      </c>
      <c r="H11" s="189">
        <f>SUMIF('4、支持设施农业发展'!B:B,G3,'4、支持设施农业发展'!I:I)</f>
        <v>47.03</v>
      </c>
      <c r="I11" s="193">
        <f>COUNTIF('4、支持设施农业发展'!B:B,I3)</f>
        <v>9</v>
      </c>
      <c r="J11" s="194">
        <f>SUMIF('4、支持设施农业发展'!B:B,I3,'4、支持设施农业发展'!I:I)</f>
        <v>492.5106</v>
      </c>
      <c r="K11" s="193">
        <f t="shared" ref="K11:K23" si="4">C11+E11+G11+I11</f>
        <v>16</v>
      </c>
      <c r="L11" s="194">
        <f t="shared" ref="L11:L23" si="5">D11+F11+H11+J11</f>
        <v>1208.9006</v>
      </c>
      <c r="M11" s="195">
        <f>COUNTIF('4、支持设施农业发展'!B:B,M3)</f>
        <v>4</v>
      </c>
      <c r="N11" s="195">
        <f>SUMIF('4、支持设施农业发展'!B:B,M3,'4、支持设施农业发展'!K:K)</f>
        <v>207.97</v>
      </c>
      <c r="O11" s="195">
        <f>COUNTIF('4、支持设施农业发展'!B:B,O3)</f>
        <v>2</v>
      </c>
      <c r="P11" s="195">
        <f>SUMIF('4、支持设施农业发展'!B:B,O3,'4、支持设施农业发展'!K:K)</f>
        <v>298.58</v>
      </c>
      <c r="Q11" s="195">
        <f>COUNTIF('4、支持设施农业发展'!B:B,Q3)</f>
        <v>1</v>
      </c>
      <c r="R11" s="195">
        <f>SUMIF('4、支持设施农业发展'!B:B,Q3,'4、支持设施农业发展'!K:K)</f>
        <v>47.03</v>
      </c>
      <c r="S11" s="195">
        <f>COUNTIF('4、支持设施农业发展'!B:B,S3)</f>
        <v>9</v>
      </c>
      <c r="T11" s="195">
        <f>SUMIF('4、支持设施农业发展'!B:B,S3,'4、支持设施农业发展'!K:K)</f>
        <v>443.27</v>
      </c>
      <c r="U11" s="195">
        <f t="shared" ref="U11:U23" si="6">M11+O11+Q11+S11</f>
        <v>16</v>
      </c>
      <c r="V11" s="195">
        <f t="shared" ref="V11:V23" si="7">N11+P11+R11+T11</f>
        <v>996.85</v>
      </c>
    </row>
    <row r="12" spans="1:22">
      <c r="A12" s="54">
        <v>8</v>
      </c>
      <c r="B12" s="71" t="s">
        <v>19</v>
      </c>
      <c r="C12" s="187"/>
      <c r="D12" s="188"/>
      <c r="E12" s="187"/>
      <c r="F12" s="188"/>
      <c r="G12" s="190"/>
      <c r="H12" s="189"/>
      <c r="I12" s="193">
        <v>2</v>
      </c>
      <c r="J12" s="194">
        <v>34</v>
      </c>
      <c r="K12" s="193">
        <f t="shared" si="4"/>
        <v>2</v>
      </c>
      <c r="L12" s="194">
        <f t="shared" si="5"/>
        <v>34</v>
      </c>
      <c r="M12" s="195"/>
      <c r="N12" s="195"/>
      <c r="O12" s="195"/>
      <c r="P12" s="195"/>
      <c r="Q12" s="195"/>
      <c r="R12" s="195"/>
      <c r="S12" s="193">
        <v>2</v>
      </c>
      <c r="T12" s="194">
        <v>34</v>
      </c>
      <c r="U12" s="195">
        <f t="shared" si="6"/>
        <v>2</v>
      </c>
      <c r="V12" s="195">
        <f t="shared" si="7"/>
        <v>34</v>
      </c>
    </row>
    <row r="13" spans="1:22">
      <c r="A13" s="54">
        <v>9</v>
      </c>
      <c r="B13" s="71" t="s">
        <v>20</v>
      </c>
      <c r="C13" s="187">
        <f>COUNTIF('5.2、支持水产养殖'!B:B,C3)</f>
        <v>1</v>
      </c>
      <c r="D13" s="188">
        <f>SUMIF('5.2、支持水产养殖'!B:B,C3,'5.2、支持水产养殖'!I:I)</f>
        <v>33</v>
      </c>
      <c r="E13" s="187">
        <f>COUNTIF('5.2、支持水产养殖'!B:B,E3)</f>
        <v>0</v>
      </c>
      <c r="F13" s="188">
        <f>SUMIF('5.2、支持水产养殖'!B:B,E3,'5.2、支持水产养殖'!I:I)</f>
        <v>0</v>
      </c>
      <c r="G13" s="190">
        <f>COUNTIF('5.2、支持水产养殖'!B:B,G3)</f>
        <v>1</v>
      </c>
      <c r="H13" s="189">
        <f>SUMIF('5.2、支持水产养殖'!B:B,G3,'5.2、支持水产养殖'!I:I)</f>
        <v>144.95</v>
      </c>
      <c r="I13" s="193">
        <f>COUNTIF('5.2、支持水产养殖'!B:B,I3)</f>
        <v>5</v>
      </c>
      <c r="J13" s="194">
        <f>SUMIF('5.2、支持水产养殖'!B:B,I3,'5.2、支持水产养殖'!I:I)</f>
        <v>889.3605</v>
      </c>
      <c r="K13" s="193">
        <f t="shared" si="4"/>
        <v>7</v>
      </c>
      <c r="L13" s="194">
        <f t="shared" si="5"/>
        <v>1067.3105</v>
      </c>
      <c r="M13" s="195">
        <f>COUNTIF('5.2、支持水产养殖'!B:B,M3)</f>
        <v>1</v>
      </c>
      <c r="N13" s="188">
        <f>SUMIF('5.2、支持水产养殖'!B:B,M3,'5.2、支持水产养殖'!K:K)</f>
        <v>20.67</v>
      </c>
      <c r="O13" s="195">
        <f>COUNTIF('5.2、支持水产养殖'!B:B,O3)</f>
        <v>0</v>
      </c>
      <c r="P13" s="195">
        <f>SUMIF('5.2、支持水产养殖'!B:B,O3,'5.2、支持水产养殖'!K:K)</f>
        <v>0</v>
      </c>
      <c r="Q13" s="195">
        <f>COUNTIF('5.2、支持水产养殖'!B:B,Q3)</f>
        <v>1</v>
      </c>
      <c r="R13" s="195">
        <f>SUMIF('5.2、支持水产养殖'!B:B,Q3,'5.2、支持水产养殖'!K:K)</f>
        <v>144.95</v>
      </c>
      <c r="S13" s="195">
        <f>COUNTIF('5.2、支持水产养殖'!B:B,S3)</f>
        <v>5</v>
      </c>
      <c r="T13" s="195">
        <f>SUMIF('5.2、支持水产养殖'!B:B,S3,'5.2、支持水产养殖'!K:K)</f>
        <v>876</v>
      </c>
      <c r="U13" s="195">
        <f t="shared" si="6"/>
        <v>7</v>
      </c>
      <c r="V13" s="195">
        <f t="shared" si="7"/>
        <v>1041.62</v>
      </c>
    </row>
    <row r="14" spans="1:22">
      <c r="A14" s="54">
        <v>10</v>
      </c>
      <c r="B14" s="71" t="s">
        <v>21</v>
      </c>
      <c r="C14" s="187">
        <f>COUNTIF('6、支持农业特色产业发展'!B:B,C3)</f>
        <v>0</v>
      </c>
      <c r="D14" s="188">
        <f>SUMIF('6、支持农业特色产业发展'!B:B,C3,'6、支持农业特色产业发展'!H:H)</f>
        <v>0</v>
      </c>
      <c r="E14" s="187">
        <f>COUNTIF('6、支持农业特色产业发展'!B:B,E3)</f>
        <v>2</v>
      </c>
      <c r="F14" s="188">
        <f>SUMIF('6、支持农业特色产业发展'!B:B,E3,'6、支持农业特色产业发展'!H:H)</f>
        <v>9.86</v>
      </c>
      <c r="G14" s="190">
        <f>COUNTIF('6、支持农业特色产业发展'!B:B,G3)</f>
        <v>2</v>
      </c>
      <c r="H14" s="189">
        <f>SUMIF('6、支持农业特色产业发展'!B:B,G3,'6、支持农业特色产业发展'!H:H)</f>
        <v>41.18</v>
      </c>
      <c r="I14" s="193">
        <f>COUNTIF('6、支持农业特色产业发展'!B:B,I3)</f>
        <v>5</v>
      </c>
      <c r="J14" s="194">
        <f>SUMIF('6、支持农业特色产业发展'!B:B,I3,'6、支持农业特色产业发展'!H:H)</f>
        <v>77.6</v>
      </c>
      <c r="K14" s="193">
        <f t="shared" si="4"/>
        <v>9</v>
      </c>
      <c r="L14" s="194">
        <f t="shared" si="5"/>
        <v>128.64</v>
      </c>
      <c r="M14" s="187">
        <f>COUNTIF('6、支持农业特色产业发展'!B:B,M3)</f>
        <v>0</v>
      </c>
      <c r="N14" s="188">
        <f>SUMIF('6、支持农业特色产业发展'!B:B,M3,'6、支持农业特色产业发展'!J:J)</f>
        <v>0</v>
      </c>
      <c r="O14" s="195">
        <f>COUNTIF('6、支持农业特色产业发展'!B:B,O3)</f>
        <v>2</v>
      </c>
      <c r="P14" s="195">
        <f>SUMIF('6、支持农业特色产业发展'!B:B,O3,'6、支持农业特色产业发展'!J:J)</f>
        <v>9.86</v>
      </c>
      <c r="Q14" s="195">
        <f>COUNTIF('6、支持农业特色产业发展'!B:B,Q3)</f>
        <v>2</v>
      </c>
      <c r="R14" s="195">
        <f>SUMIF('6、支持农业特色产业发展'!B:B,Q3,'6、支持农业特色产业发展'!J:J)</f>
        <v>41.18</v>
      </c>
      <c r="S14" s="195">
        <f>COUNTIF('6、支持农业特色产业发展'!B:B,S3)</f>
        <v>5</v>
      </c>
      <c r="T14" s="195">
        <f>SUMIF('6、支持农业特色产业发展'!B:B,S3,'6、支持农业特色产业发展'!J:J)</f>
        <v>77.66</v>
      </c>
      <c r="U14" s="195">
        <f t="shared" si="6"/>
        <v>9</v>
      </c>
      <c r="V14" s="195">
        <f t="shared" si="7"/>
        <v>128.7</v>
      </c>
    </row>
    <row r="15" spans="1:22">
      <c r="A15" s="54">
        <v>11</v>
      </c>
      <c r="B15" s="71" t="s">
        <v>22</v>
      </c>
      <c r="C15" s="187">
        <f>COUNTIF('8、支持冷库、保鲜库建设'!B:B,C3)</f>
        <v>0</v>
      </c>
      <c r="D15" s="191">
        <f>SUMIF('8、支持冷库、保鲜库建设'!B:B,C3,'8、支持冷库、保鲜库建设'!J:J)</f>
        <v>0</v>
      </c>
      <c r="E15" s="187">
        <f>COUNTIF('8、支持冷库、保鲜库建设'!B:B,E3)</f>
        <v>5</v>
      </c>
      <c r="F15" s="191">
        <f>SUMIF('8、支持冷库、保鲜库建设'!B:B,E3,'8、支持冷库、保鲜库建设'!J:J)</f>
        <v>282.89</v>
      </c>
      <c r="G15" s="190">
        <f>COUNTIF('8、支持冷库、保鲜库建设'!B:B,G3)</f>
        <v>1</v>
      </c>
      <c r="H15" s="189">
        <f>SUMIF('8、支持冷库、保鲜库建设'!B:B,G3,'8、支持冷库、保鲜库建设'!J:J)</f>
        <v>76.66</v>
      </c>
      <c r="I15" s="193">
        <f>COUNTIF('8、支持冷库、保鲜库建设'!B:B,I3)</f>
        <v>24</v>
      </c>
      <c r="J15" s="194">
        <f>SUMIF('8、支持冷库、保鲜库建设'!B:B,I3,'8、支持冷库、保鲜库建设'!J:J)</f>
        <v>1933.6052</v>
      </c>
      <c r="K15" s="193">
        <f t="shared" si="4"/>
        <v>30</v>
      </c>
      <c r="L15" s="194">
        <f t="shared" si="5"/>
        <v>2293.1552</v>
      </c>
      <c r="M15" s="195">
        <f>COUNTIF('8、支持冷库、保鲜库建设'!B:B,M3)</f>
        <v>0</v>
      </c>
      <c r="N15" s="191">
        <f>SUMIF('8、支持冷库、保鲜库建设'!B:B,M3,'8、支持冷库、保鲜库建设'!M:M)</f>
        <v>0</v>
      </c>
      <c r="O15" s="195">
        <f>COUNTIF('8、支持冷库、保鲜库建设'!B:B,O3)</f>
        <v>5</v>
      </c>
      <c r="P15" s="195">
        <f>SUMIF('8、支持冷库、保鲜库建设'!B:B,O3,'8、支持冷库、保鲜库建设'!M:M)</f>
        <v>282.89</v>
      </c>
      <c r="Q15" s="195">
        <f>COUNTIF('8、支持冷库、保鲜库建设'!B:B,Q3)</f>
        <v>1</v>
      </c>
      <c r="R15" s="195">
        <f>SUMIF('8、支持冷库、保鲜库建设'!B:B,Q3,'8、支持冷库、保鲜库建设'!M:M)</f>
        <v>76.66</v>
      </c>
      <c r="S15" s="195">
        <f>COUNTIF('8、支持冷库、保鲜库建设'!B:B,S3)</f>
        <v>24</v>
      </c>
      <c r="T15" s="195">
        <f>SUMIF('8、支持冷库、保鲜库建设'!B:B,S3,'8、支持冷库、保鲜库建设'!M:M)</f>
        <v>1916.67</v>
      </c>
      <c r="U15" s="195">
        <f t="shared" si="6"/>
        <v>30</v>
      </c>
      <c r="V15" s="195">
        <f t="shared" si="7"/>
        <v>2276.22</v>
      </c>
    </row>
    <row r="16" spans="1:22">
      <c r="A16" s="54">
        <v>12</v>
      </c>
      <c r="B16" s="71" t="s">
        <v>23</v>
      </c>
      <c r="C16" s="187">
        <f>COUNTIF('9、支持“淮优”专业协会开拓市场'!B:B,C3)</f>
        <v>2</v>
      </c>
      <c r="D16" s="188">
        <f>SUMIF('9、支持“淮优”专业协会开拓市场'!B:B,C3,'9、支持“淮优”专业协会开拓市场'!H:H)</f>
        <v>40</v>
      </c>
      <c r="E16" s="187">
        <f>COUNTIF('9、支持“淮优”专业协会开拓市场'!B:B,E3)</f>
        <v>0</v>
      </c>
      <c r="F16" s="188">
        <f>SUMIF('9、支持“淮优”专业协会开拓市场'!B:B,E3,'9、支持“淮优”专业协会开拓市场'!H:H)</f>
        <v>0</v>
      </c>
      <c r="G16" s="190">
        <f>COUNTIF('9、支持“淮优”专业协会开拓市场'!B:B,G3)</f>
        <v>1</v>
      </c>
      <c r="H16" s="189">
        <f>SUMIF('9、支持“淮优”专业协会开拓市场'!B:B,G3,'9、支持“淮优”专业协会开拓市场'!H:H)</f>
        <v>20</v>
      </c>
      <c r="I16" s="193">
        <f>COUNTIF('9、支持“淮优”专业协会开拓市场'!B:B,I3)</f>
        <v>2</v>
      </c>
      <c r="J16" s="194">
        <f>SUMIF('9、支持“淮优”专业协会开拓市场'!B:B,I3,'9、支持“淮优”专业协会开拓市场'!H:H)</f>
        <v>40</v>
      </c>
      <c r="K16" s="193">
        <f t="shared" si="4"/>
        <v>5</v>
      </c>
      <c r="L16" s="194">
        <f t="shared" si="5"/>
        <v>100</v>
      </c>
      <c r="M16" s="195">
        <f>COUNTIF('9、支持“淮优”专业协会开拓市场'!B:B,M3)</f>
        <v>2</v>
      </c>
      <c r="N16" s="188">
        <f>SUMIF('9、支持“淮优”专业协会开拓市场'!B:B,M3,'9、支持“淮优”专业协会开拓市场'!I:I)</f>
        <v>40</v>
      </c>
      <c r="O16" s="195">
        <f>COUNTIF('9、支持“淮优”专业协会开拓市场'!B:B,O3)</f>
        <v>0</v>
      </c>
      <c r="P16" s="195">
        <f>SUMIF('9、支持“淮优”专业协会开拓市场'!B:B,O3,'9、支持“淮优”专业协会开拓市场'!I:I)</f>
        <v>0</v>
      </c>
      <c r="Q16" s="195">
        <f>COUNTIF('9、支持“淮优”专业协会开拓市场'!B:B,Q3)</f>
        <v>1</v>
      </c>
      <c r="R16" s="195">
        <f>SUMIF('9、支持“淮优”专业协会开拓市场'!B:B,Q3,'9、支持“淮优”专业协会开拓市场'!I:I)</f>
        <v>20</v>
      </c>
      <c r="S16" s="195">
        <f>COUNTIF('9、支持“淮优”专业协会开拓市场'!B:B,S3)</f>
        <v>2</v>
      </c>
      <c r="T16" s="195">
        <f>SUMIF('9、支持“淮优”专业协会开拓市场'!B:B,S3,'9、支持“淮优”专业协会开拓市场'!I:I)</f>
        <v>40</v>
      </c>
      <c r="U16" s="195">
        <f t="shared" si="6"/>
        <v>5</v>
      </c>
      <c r="V16" s="195">
        <f t="shared" si="7"/>
        <v>100</v>
      </c>
    </row>
    <row r="17" s="38" customFormat="1" spans="1:22">
      <c r="A17" s="54">
        <v>13</v>
      </c>
      <c r="B17" s="71" t="s">
        <v>24</v>
      </c>
      <c r="C17" s="187">
        <f>COUNTIF('10.1、支持三品一标和名牌农产品建设'!B:B,C3)</f>
        <v>13</v>
      </c>
      <c r="D17" s="188">
        <f>SUMIF('10.1、支持三品一标和名牌农产品建设'!B:B,C3,'10.1、支持三品一标和名牌农产品建设'!F:F)</f>
        <v>243</v>
      </c>
      <c r="E17" s="187">
        <f>COUNTIF('10.1、支持三品一标和名牌农产品建设'!B:B,E3)</f>
        <v>18</v>
      </c>
      <c r="F17" s="188">
        <f>SUMIF('10.1、支持三品一标和名牌农产品建设'!B:B,E3,'10.1、支持三品一标和名牌农产品建设'!F:F)</f>
        <v>147</v>
      </c>
      <c r="G17" s="190">
        <f>COUNTIF('10.1、支持三品一标和名牌农产品建设'!B:B,G3)</f>
        <v>18</v>
      </c>
      <c r="H17" s="189">
        <f>SUMIF('10.1、支持三品一标和名牌农产品建设'!B:B,G3,'10.1、支持三品一标和名牌农产品建设'!F:F)</f>
        <v>331</v>
      </c>
      <c r="I17" s="190">
        <f>COUNTIF('10.1、支持三品一标和名牌农产品建设'!B:B,I3)</f>
        <v>47</v>
      </c>
      <c r="J17" s="189">
        <f>SUMIF('10.1、支持三品一标和名牌农产品建设'!B:B,I3,'10.1、支持三品一标和名牌农产品建设'!F:F)</f>
        <v>537</v>
      </c>
      <c r="K17" s="190">
        <f t="shared" si="4"/>
        <v>96</v>
      </c>
      <c r="L17" s="189">
        <f t="shared" si="5"/>
        <v>1258</v>
      </c>
      <c r="M17" s="196">
        <f>COUNTIFS('10.1、支持三品一标和名牌农产品建设'!B:B,M3,'10.1、支持三品一标和名牌农产品建设'!G:G,"&gt;0")</f>
        <v>11</v>
      </c>
      <c r="N17" s="196">
        <f>SUMIF('10.1、支持三品一标和名牌农产品建设'!B:B,M3,'10.1、支持三品一标和名牌农产品建设'!G:G)</f>
        <v>175</v>
      </c>
      <c r="O17" s="196">
        <f>COUNTIFS('10.1、支持三品一标和名牌农产品建设'!B:B,O3,'10.1、支持三品一标和名牌农产品建设'!G:G,"&gt;0")</f>
        <v>14</v>
      </c>
      <c r="P17" s="196">
        <f>SUMIF('10.1、支持三品一标和名牌农产品建设'!B:B,O3,'10.1、支持三品一标和名牌农产品建设'!G:G)</f>
        <v>105</v>
      </c>
      <c r="Q17" s="196">
        <f>COUNTIFS('10.1、支持三品一标和名牌农产品建设'!B:B,Q3,'10.1、支持三品一标和名牌农产品建设'!G:G,"&gt;0")</f>
        <v>16</v>
      </c>
      <c r="R17" s="196">
        <f>SUMIF('10.1、支持三品一标和名牌农产品建设'!B:B,Q3,'10.1、支持三品一标和名牌农产品建设'!G:G)</f>
        <v>305</v>
      </c>
      <c r="S17" s="196">
        <f>COUNTIFS('10.1、支持三品一标和名牌农产品建设'!B:B,S3,'10.1、支持三品一标和名牌农产品建设'!G:G,"&gt;0")</f>
        <v>46</v>
      </c>
      <c r="T17" s="196">
        <f>SUMIF('10.1、支持三品一标和名牌农产品建设'!B:B,S3,'10.1、支持三品一标和名牌农产品建设'!G:G)</f>
        <v>495</v>
      </c>
      <c r="U17" s="195">
        <f t="shared" si="6"/>
        <v>87</v>
      </c>
      <c r="V17" s="195">
        <f t="shared" si="7"/>
        <v>1080</v>
      </c>
    </row>
    <row r="18" spans="1:22">
      <c r="A18" s="54">
        <v>14</v>
      </c>
      <c r="B18" s="71" t="s">
        <v>25</v>
      </c>
      <c r="C18" s="187">
        <f>COUNTIF('10.2、支持参加农产品展示展销活动'!B:B,C3)</f>
        <v>30</v>
      </c>
      <c r="D18" s="188">
        <f>SUMIF('10.2、支持参加农产品展示展销活动'!B:B,C3,'10.2、支持参加农产品展示展销活动'!F:F)</f>
        <v>63.6</v>
      </c>
      <c r="E18" s="187">
        <f>COUNTIF('10.2、支持参加农产品展示展销活动'!B:B,E3)</f>
        <v>18</v>
      </c>
      <c r="F18" s="188">
        <f>SUMIF('10.2、支持参加农产品展示展销活动'!B:B,E3,'10.2、支持参加农产品展示展销活动'!F:F)</f>
        <v>20.3</v>
      </c>
      <c r="G18" s="190">
        <f>COUNTIF('10.2、支持参加农产品展示展销活动'!B:B,G3)</f>
        <v>32</v>
      </c>
      <c r="H18" s="189">
        <f>SUMIF('10.2、支持参加农产品展示展销活动'!B:B,G3,'10.2、支持参加农产品展示展销活动'!F:F)</f>
        <v>56.5</v>
      </c>
      <c r="I18" s="193">
        <f>COUNTIF('10.2、支持参加农产品展示展销活动'!B:B,I3)</f>
        <v>108</v>
      </c>
      <c r="J18" s="194">
        <f>SUMIF('10.2、支持参加农产品展示展销活动'!B:B,I3,'10.2、支持参加农产品展示展销活动'!F:F)</f>
        <v>127.6</v>
      </c>
      <c r="K18" s="193">
        <f t="shared" si="4"/>
        <v>188</v>
      </c>
      <c r="L18" s="194">
        <f t="shared" si="5"/>
        <v>268</v>
      </c>
      <c r="M18" s="195">
        <f>COUNTIFS('10.2、支持参加农产品展示展销活动'!B:B,M3,'10.2、支持参加农产品展示展销活动'!G:G,"&gt;0")</f>
        <v>27</v>
      </c>
      <c r="N18" s="195">
        <f>SUMIF('10.2、支持参加农产品展示展销活动'!B:B,M3,'10.2、支持参加农产品展示展销活动'!G:G)</f>
        <v>41.8</v>
      </c>
      <c r="O18" s="195">
        <f>COUNTIFS('10.2、支持参加农产品展示展销活动'!B:B,O3,'10.2、支持参加农产品展示展销活动'!G:G,"&gt;0")</f>
        <v>18</v>
      </c>
      <c r="P18" s="195">
        <f>SUMIF('10.2、支持参加农产品展示展销活动'!B:B,O3,'10.2、支持参加农产品展示展销活动'!G:G)</f>
        <v>18</v>
      </c>
      <c r="Q18" s="195">
        <f>COUNTIFS('10.2、支持参加农产品展示展销活动'!B:B,Q3,'10.2、支持参加农产品展示展销活动'!G:G,"&gt;0")</f>
        <v>32</v>
      </c>
      <c r="R18" s="195">
        <f>SUMIF('10.2、支持参加农产品展示展销活动'!B:B,Q3,'10.2、支持参加农产品展示展销活动'!G:G)</f>
        <v>55.9</v>
      </c>
      <c r="S18" s="195">
        <f>COUNTIFS('10.2、支持参加农产品展示展销活动'!B:B,S3,'10.2、支持参加农产品展示展销活动'!G:G,"&gt;0")</f>
        <v>108</v>
      </c>
      <c r="T18" s="195">
        <f>SUMIF('10.2、支持参加农产品展示展销活动'!B:B,S3,'10.2、支持参加农产品展示展销活动'!G:G)</f>
        <v>118</v>
      </c>
      <c r="U18" s="195">
        <f t="shared" si="6"/>
        <v>185</v>
      </c>
      <c r="V18" s="195">
        <f t="shared" si="7"/>
        <v>233.7</v>
      </c>
    </row>
    <row r="19" spans="1:22">
      <c r="A19" s="54">
        <v>15</v>
      </c>
      <c r="B19" s="71" t="s">
        <v>26</v>
      </c>
      <c r="C19" s="187">
        <f>COUNTIF('10.3-1、支持农业产业化重点龙头企业'!B:B,C3)</f>
        <v>1</v>
      </c>
      <c r="D19" s="188">
        <f>SUMIF('10.3-1、支持农业产业化重点龙头企业'!B:B,C3,'10.3-1、支持农业产业化重点龙头企业'!F:F)</f>
        <v>2</v>
      </c>
      <c r="E19" s="187">
        <f>COUNTIF('10.3-1、支持农业产业化重点龙头企业'!B:B,E3)</f>
        <v>0</v>
      </c>
      <c r="F19" s="188">
        <f>SUMIF('10.3-1、支持农业产业化重点龙头企业'!B:B,E3,'10.3-1、支持农业产业化重点龙头企业'!F:F)</f>
        <v>0</v>
      </c>
      <c r="G19" s="190">
        <f>COUNTIF('10.3-1、支持农业产业化重点龙头企业'!B:B,G3)</f>
        <v>0</v>
      </c>
      <c r="H19" s="189">
        <f>SUMIF('10.3-1、支持农业产业化重点龙头企业'!B:B,G3,'10.3-1、支持农业产业化重点龙头企业'!F:F)</f>
        <v>0</v>
      </c>
      <c r="I19" s="193">
        <f>COUNTIF('10.3-1、支持农业产业化重点龙头企业'!B:B,I3)</f>
        <v>1</v>
      </c>
      <c r="J19" s="194">
        <f>SUMIF('10.3-1、支持农业产业化重点龙头企业'!B:B,I3,'10.3-1、支持农业产业化重点龙头企业'!F:F)</f>
        <v>10</v>
      </c>
      <c r="K19" s="193">
        <f t="shared" si="4"/>
        <v>2</v>
      </c>
      <c r="L19" s="194">
        <f t="shared" si="5"/>
        <v>12</v>
      </c>
      <c r="M19" s="195">
        <f>COUNTIFS('10.3-1、支持农业产业化重点龙头企业'!B:B,M3,'10.3-1、支持农业产业化重点龙头企业'!G:G,"&gt;0")</f>
        <v>0</v>
      </c>
      <c r="N19" s="195">
        <f>SUMIF('10.3-1、支持农业产业化重点龙头企业'!B:B,M3,'10.3-1、支持农业产业化重点龙头企业'!G:G)</f>
        <v>0</v>
      </c>
      <c r="O19" s="195"/>
      <c r="P19" s="195"/>
      <c r="Q19" s="195"/>
      <c r="R19" s="195"/>
      <c r="S19" s="195">
        <f>COUNTIFS('10.3-1、支持农业产业化重点龙头企业'!B:B,S3,'10.3-1、支持农业产业化重点龙头企业'!G:G,"&gt;0")</f>
        <v>0</v>
      </c>
      <c r="T19" s="195">
        <f>SUMIF('10.3-1、支持农业产业化重点龙头企业'!B:B,S3,'10.3-1、支持农业产业化重点龙头企业'!G:G)</f>
        <v>0</v>
      </c>
      <c r="U19" s="195">
        <f t="shared" si="6"/>
        <v>0</v>
      </c>
      <c r="V19" s="195">
        <f t="shared" si="7"/>
        <v>0</v>
      </c>
    </row>
    <row r="20" spans="1:22">
      <c r="A20" s="54">
        <v>16</v>
      </c>
      <c r="B20" s="71" t="s">
        <v>27</v>
      </c>
      <c r="C20" s="187">
        <f>COUNTIF('10.3-2、支持农业产业化家庭农场'!B:B,C3)</f>
        <v>13</v>
      </c>
      <c r="D20" s="188">
        <f>SUMIF('10.3-2、支持农业产业化家庭农场'!B:B,C3,'10.3-2、支持农业产业化家庭农场'!F:F)</f>
        <v>110</v>
      </c>
      <c r="E20" s="187">
        <f>COUNTIF('10.3-2、支持农业产业化家庭农场'!B:B,E3)</f>
        <v>16</v>
      </c>
      <c r="F20" s="188">
        <f>SUMIF('10.3-2、支持农业产业化家庭农场'!B:B,E3,'10.3-2、支持农业产业化家庭农场'!F:F)</f>
        <v>90</v>
      </c>
      <c r="G20" s="190">
        <f>COUNTIF('10.3-2、支持农业产业化家庭农场'!B:B,G3)</f>
        <v>18</v>
      </c>
      <c r="H20" s="189">
        <f>SUMIF('10.3-2、支持农业产业化家庭农场'!B:B,G3,'10.3-2、支持农业产业化家庭农场'!F:F)</f>
        <v>125</v>
      </c>
      <c r="I20" s="193">
        <f>COUNTIF('10.3-2、支持农业产业化家庭农场'!B:B,I3)</f>
        <v>79</v>
      </c>
      <c r="J20" s="194">
        <f>SUMIF('10.3-2、支持农业产业化家庭农场'!B:B,I3,'10.3-2、支持农业产业化家庭农场'!F:F)</f>
        <v>570</v>
      </c>
      <c r="K20" s="193">
        <f t="shared" si="4"/>
        <v>126</v>
      </c>
      <c r="L20" s="194">
        <f t="shared" si="5"/>
        <v>895</v>
      </c>
      <c r="M20" s="195">
        <f>COUNTIFS('10.3-2、支持农业产业化家庭农场'!B:B,M3,'10.3-2、支持农业产业化家庭农场'!G:G,"&gt;0")</f>
        <v>13</v>
      </c>
      <c r="N20" s="195">
        <f>SUMIF('10.3-2、支持农业产业化家庭农场'!B:B,M3,'10.3-2、支持农业产业化家庭农场'!G:G)</f>
        <v>130</v>
      </c>
      <c r="O20" s="195">
        <f>COUNTIFS('10.3-2、支持农业产业化家庭农场'!B:B,O3,'10.3-2、支持农业产业化家庭农场'!G:G,"&gt;0")</f>
        <v>16</v>
      </c>
      <c r="P20" s="195">
        <f>SUMIF('10.3-2、支持农业产业化家庭农场'!B:B,O3,'10.3-2、支持农业产业化家庭农场'!G:G)</f>
        <v>90</v>
      </c>
      <c r="Q20" s="195">
        <f>COUNTIFS('10.3-2、支持农业产业化家庭农场'!B:B,Q3,'10.3-2、支持农业产业化家庭农场'!G:G,"&gt;0")</f>
        <v>18</v>
      </c>
      <c r="R20" s="195">
        <f>SUMIF('10.3-2、支持农业产业化家庭农场'!B:B,Q3,'10.3-2、支持农业产业化家庭农场'!G:G)</f>
        <v>125</v>
      </c>
      <c r="S20" s="195">
        <f>COUNTIFS('10.3-2、支持农业产业化家庭农场'!B:B,S3,'10.3-2、支持农业产业化家庭农场'!G:G,"&gt;0")</f>
        <v>79</v>
      </c>
      <c r="T20" s="195">
        <f>SUMIF('10.3-2、支持农业产业化家庭农场'!B:B,S3,'10.3-2、支持农业产业化家庭农场'!G:G)</f>
        <v>570</v>
      </c>
      <c r="U20" s="195">
        <v>125</v>
      </c>
      <c r="V20" s="195">
        <f t="shared" si="7"/>
        <v>915</v>
      </c>
    </row>
    <row r="21" spans="1:22">
      <c r="A21" s="54">
        <v>17</v>
      </c>
      <c r="B21" s="71" t="s">
        <v>28</v>
      </c>
      <c r="C21" s="187">
        <f>COUNTIF('10.3-3、支持农业产业化合作社'!B:B,C3)</f>
        <v>5</v>
      </c>
      <c r="D21" s="188">
        <f>SUMIF('10.3-3、支持农业产业化合作社'!B:B,C3,'10.3-3、支持农业产业化合作社'!F:F)</f>
        <v>40</v>
      </c>
      <c r="E21" s="187">
        <f>COUNTIF('10.3-3、支持农业产业化合作社'!B:B,E3)</f>
        <v>5</v>
      </c>
      <c r="F21" s="188">
        <f>SUMIF('10.3-3、支持农业产业化合作社'!B:B,E3,'10.3-3、支持农业产业化合作社'!F:F)</f>
        <v>40</v>
      </c>
      <c r="G21" s="190">
        <f>COUNTIF('10.3-3、支持农业产业化合作社'!B:B,G3)</f>
        <v>2</v>
      </c>
      <c r="H21" s="189">
        <f>SUMIF('10.3-3、支持农业产业化合作社'!B:B,G3,'10.3-3、支持农业产业化合作社'!F:F)</f>
        <v>10</v>
      </c>
      <c r="I21" s="193">
        <f>COUNTIF('10.3-3、支持农业产业化合作社'!B:B,I3)</f>
        <v>14</v>
      </c>
      <c r="J21" s="194">
        <f>SUMIF('10.3-3、支持农业产业化合作社'!B:B,I3,'10.3-3、支持农业产业化合作社'!F:F)</f>
        <v>105</v>
      </c>
      <c r="K21" s="193">
        <v>25</v>
      </c>
      <c r="L21" s="194">
        <f t="shared" si="5"/>
        <v>195</v>
      </c>
      <c r="M21" s="195">
        <f>COUNTIFS('10.3-3、支持农业产业化合作社'!B:B,M3,'10.3-3、支持农业产业化合作社'!G:G,"&gt;0")</f>
        <v>3</v>
      </c>
      <c r="N21" s="195">
        <f>SUMIF('10.3-3、支持农业产业化合作社'!B:B,M3,'10.3-3、支持农业产业化合作社'!G:G)</f>
        <v>25</v>
      </c>
      <c r="O21" s="195">
        <f>COUNTIFS('10.3-3、支持农业产业化合作社'!B:B,O3,'10.3-3、支持农业产业化合作社'!G:G,"&gt;0")</f>
        <v>5</v>
      </c>
      <c r="P21" s="195">
        <f>SUMIF('10.3-3、支持农业产业化合作社'!B:B,O3,'10.3-3、支持农业产业化合作社'!G:G)</f>
        <v>40</v>
      </c>
      <c r="Q21" s="195">
        <f>COUNTIFS('10.3-3、支持农业产业化合作社'!B:B,Q3,'10.3-3、支持农业产业化合作社'!G:G,"&gt;0")</f>
        <v>2</v>
      </c>
      <c r="R21" s="195">
        <f>SUMIF('10.3-3、支持农业产业化合作社'!B:B,Q3,'10.3-3、支持农业产业化合作社'!G:G)</f>
        <v>10</v>
      </c>
      <c r="S21" s="195">
        <f>COUNTIFS('10.3-3、支持农业产业化合作社'!B:B,S3,'10.3-3、支持农业产业化合作社'!G:G,"&gt;0")</f>
        <v>14</v>
      </c>
      <c r="T21" s="195">
        <f>SUMIF('10.3-3、支持农业产业化合作社'!B:B,S3,'10.3-3、支持农业产业化合作社'!G:G)</f>
        <v>105</v>
      </c>
      <c r="U21" s="195">
        <v>26</v>
      </c>
      <c r="V21" s="195">
        <f t="shared" si="7"/>
        <v>180</v>
      </c>
    </row>
    <row r="22" spans="1:22">
      <c r="A22" s="54">
        <v>18</v>
      </c>
      <c r="B22" s="71" t="s">
        <v>29</v>
      </c>
      <c r="C22" s="187"/>
      <c r="D22" s="188"/>
      <c r="E22" s="187"/>
      <c r="F22" s="188"/>
      <c r="G22" s="190"/>
      <c r="H22" s="189"/>
      <c r="I22" s="193">
        <v>1</v>
      </c>
      <c r="J22" s="194">
        <v>10</v>
      </c>
      <c r="K22" s="193">
        <f t="shared" si="4"/>
        <v>1</v>
      </c>
      <c r="L22" s="194">
        <f t="shared" si="5"/>
        <v>10</v>
      </c>
      <c r="M22" s="195"/>
      <c r="N22" s="195"/>
      <c r="O22" s="195"/>
      <c r="P22" s="195"/>
      <c r="Q22" s="195"/>
      <c r="R22" s="195"/>
      <c r="S22" s="193">
        <v>1</v>
      </c>
      <c r="T22" s="194">
        <v>10</v>
      </c>
      <c r="U22" s="195">
        <f t="shared" si="6"/>
        <v>1</v>
      </c>
      <c r="V22" s="195">
        <f t="shared" si="7"/>
        <v>10</v>
      </c>
    </row>
    <row r="23" spans="1:22">
      <c r="A23" s="54">
        <v>19</v>
      </c>
      <c r="B23" s="71" t="s">
        <v>30</v>
      </c>
      <c r="C23" s="187">
        <f>COUNTIF('12、支持农业贷款贴息'!B:B,C3)</f>
        <v>5</v>
      </c>
      <c r="D23" s="188">
        <f>SUMIF('12、支持农业贷款贴息'!B:B,C3,'12、支持农业贷款贴息'!I:I)</f>
        <v>215.217919</v>
      </c>
      <c r="E23" s="187">
        <f>COUNTIF('12、支持农业贷款贴息'!B:B,E3)</f>
        <v>7</v>
      </c>
      <c r="F23" s="188">
        <f>SUMIF('12、支持农业贷款贴息'!B:B,E3,'12、支持农业贷款贴息'!I:I)</f>
        <v>213.09</v>
      </c>
      <c r="G23" s="190">
        <f>COUNTIF('12、支持农业贷款贴息'!B:B,G3)</f>
        <v>19</v>
      </c>
      <c r="H23" s="189">
        <f>SUMIF('12、支持农业贷款贴息'!B:B,G3,'12、支持农业贷款贴息'!I:I)</f>
        <v>481.08</v>
      </c>
      <c r="I23" s="193">
        <f>COUNTIF('12、支持农业贷款贴息'!B:B,I3)</f>
        <v>52</v>
      </c>
      <c r="J23" s="194">
        <f>SUMIF('12、支持农业贷款贴息'!B:B,I3,'12、支持农业贷款贴息'!I:I)</f>
        <v>1598.74915</v>
      </c>
      <c r="K23" s="193">
        <f t="shared" si="4"/>
        <v>83</v>
      </c>
      <c r="L23" s="194">
        <f t="shared" si="5"/>
        <v>2508.137069</v>
      </c>
      <c r="M23" s="195">
        <f>COUNTIFS('12、支持农业贷款贴息'!B:B,M3,'12、支持农业贷款贴息'!L:L,"&gt;0")</f>
        <v>3</v>
      </c>
      <c r="N23" s="195">
        <f>SUMIF('12、支持农业贷款贴息'!B:B,M3,'12、支持农业贷款贴息'!L:L)</f>
        <v>105.81</v>
      </c>
      <c r="O23" s="195">
        <f>COUNTIFS('12、支持农业贷款贴息'!B:B,O3,'12、支持农业贷款贴息'!L:L,"&gt;0")</f>
        <v>7</v>
      </c>
      <c r="P23" s="195">
        <f>SUMIF('12、支持农业贷款贴息'!B:B,O3,'12、支持农业贷款贴息'!L:L)</f>
        <v>129.43</v>
      </c>
      <c r="Q23" s="195">
        <f>COUNTIFS('12、支持农业贷款贴息'!B:B,Q3,'12、支持农业贷款贴息'!L:L,"&gt;0")</f>
        <v>18</v>
      </c>
      <c r="R23" s="195">
        <f>SUMIF('12、支持农业贷款贴息'!B:B,Q3,'12、支持农业贷款贴息'!L:L)</f>
        <v>405.94</v>
      </c>
      <c r="S23" s="195">
        <f>COUNTIFS('12、支持农业贷款贴息'!B:B,S3,'12、支持农业贷款贴息'!L:L,"&gt;0")</f>
        <v>41</v>
      </c>
      <c r="T23" s="195">
        <f>SUMIF('12、支持农业贷款贴息'!B:B,S3,'12、支持农业贷款贴息'!L:L)</f>
        <v>981.7495</v>
      </c>
      <c r="U23" s="195">
        <f t="shared" si="6"/>
        <v>69</v>
      </c>
      <c r="V23" s="195">
        <f t="shared" si="7"/>
        <v>1622.9295</v>
      </c>
    </row>
    <row r="24" s="179" customFormat="1" ht="15.6" spans="1:24">
      <c r="A24" s="54">
        <v>20</v>
      </c>
      <c r="B24" s="71" t="s">
        <v>31</v>
      </c>
      <c r="C24" s="162"/>
      <c r="D24" s="165"/>
      <c r="E24" s="164"/>
      <c r="F24" s="165"/>
      <c r="G24" s="166"/>
      <c r="H24" s="165"/>
      <c r="I24" s="164"/>
      <c r="J24" s="165"/>
      <c r="K24" s="171">
        <v>1</v>
      </c>
      <c r="L24" s="197">
        <v>100</v>
      </c>
      <c r="M24" s="198"/>
      <c r="N24" s="197"/>
      <c r="O24" s="199"/>
      <c r="P24" s="200"/>
      <c r="Q24" s="204"/>
      <c r="R24" s="200"/>
      <c r="S24" s="199"/>
      <c r="T24" s="200"/>
      <c r="U24" s="205">
        <v>1</v>
      </c>
      <c r="V24" s="200">
        <v>100</v>
      </c>
      <c r="W24" s="206"/>
      <c r="X24" s="206"/>
    </row>
    <row r="25" spans="1:22">
      <c r="A25" s="192"/>
      <c r="B25" s="192" t="s">
        <v>32</v>
      </c>
      <c r="C25" s="187">
        <f t="shared" ref="C25:J25" si="8">SUM(C5:C23)</f>
        <v>90</v>
      </c>
      <c r="D25" s="188">
        <f t="shared" si="8"/>
        <v>1251.627799</v>
      </c>
      <c r="E25" s="187">
        <f t="shared" si="8"/>
        <v>105</v>
      </c>
      <c r="F25" s="102">
        <f t="shared" si="8"/>
        <v>1682.12</v>
      </c>
      <c r="G25" s="187">
        <f t="shared" si="8"/>
        <v>106</v>
      </c>
      <c r="H25" s="188">
        <f t="shared" si="8"/>
        <v>1598.16</v>
      </c>
      <c r="I25" s="187">
        <f t="shared" si="8"/>
        <v>444</v>
      </c>
      <c r="J25" s="188">
        <f t="shared" si="8"/>
        <v>9011.80111</v>
      </c>
      <c r="K25" s="187">
        <f>SUM(K5:K24)</f>
        <v>745</v>
      </c>
      <c r="L25" s="102">
        <f>SUM(L5:L24)</f>
        <v>13643.708909</v>
      </c>
      <c r="M25" s="102">
        <f t="shared" ref="M25:T25" si="9">SUM(M5:M23)</f>
        <v>78</v>
      </c>
      <c r="N25" s="102">
        <f t="shared" si="9"/>
        <v>919.34</v>
      </c>
      <c r="O25" s="102">
        <f t="shared" si="9"/>
        <v>101</v>
      </c>
      <c r="P25" s="102">
        <f t="shared" si="9"/>
        <v>1490.39</v>
      </c>
      <c r="Q25" s="102">
        <f t="shared" si="9"/>
        <v>103</v>
      </c>
      <c r="R25" s="102">
        <f t="shared" si="9"/>
        <v>1496.19</v>
      </c>
      <c r="S25" s="102">
        <f t="shared" si="9"/>
        <v>426</v>
      </c>
      <c r="T25" s="102">
        <f t="shared" si="9"/>
        <v>7978.1895</v>
      </c>
      <c r="U25" s="102">
        <f>SUM(U5:U24)</f>
        <v>710</v>
      </c>
      <c r="V25" s="102">
        <f>SUM(V5:V24)</f>
        <v>11984.1095</v>
      </c>
    </row>
    <row r="29" ht="15.6" spans="10:10">
      <c r="J29" s="201"/>
    </row>
    <row r="30" ht="15.6" spans="10:10">
      <c r="J30" s="202"/>
    </row>
    <row r="31" ht="15.6" spans="10:10">
      <c r="J31" s="202"/>
    </row>
    <row r="32" ht="15.6" spans="10:10">
      <c r="J32" s="202"/>
    </row>
    <row r="33" ht="15.6" spans="10:10">
      <c r="J33" s="202"/>
    </row>
    <row r="34" ht="15.6" spans="10:10">
      <c r="J34" s="202"/>
    </row>
    <row r="35" ht="15.6" spans="10:10">
      <c r="J35" s="202"/>
    </row>
    <row r="36" ht="15.6" spans="10:10">
      <c r="J36" s="202"/>
    </row>
    <row r="37" ht="15.6" spans="10:10">
      <c r="J37" s="202"/>
    </row>
    <row r="38" ht="15.6" spans="10:10">
      <c r="J38" s="201"/>
    </row>
    <row r="39" ht="15.6" spans="10:10">
      <c r="J39" s="202"/>
    </row>
    <row r="40" ht="15.6" spans="10:10">
      <c r="J40" s="202"/>
    </row>
    <row r="41" ht="15.6" spans="10:10">
      <c r="J41" s="202"/>
    </row>
    <row r="42" ht="15.6" spans="10:10">
      <c r="J42" s="202"/>
    </row>
    <row r="43" ht="15.6" spans="10:10">
      <c r="J43" s="202"/>
    </row>
    <row r="44" ht="15.6" spans="10:10">
      <c r="J44" s="202"/>
    </row>
    <row r="45" ht="15.6" spans="10:10">
      <c r="J45" s="201"/>
    </row>
    <row r="46" ht="15.6" spans="10:10">
      <c r="J46" s="202"/>
    </row>
    <row r="47" spans="10:10">
      <c r="J47" s="203"/>
    </row>
  </sheetData>
  <mergeCells count="15">
    <mergeCell ref="A1:V1"/>
    <mergeCell ref="C2:L2"/>
    <mergeCell ref="M2:V2"/>
    <mergeCell ref="C3:D3"/>
    <mergeCell ref="E3:F3"/>
    <mergeCell ref="G3:H3"/>
    <mergeCell ref="I3:J3"/>
    <mergeCell ref="K3:L3"/>
    <mergeCell ref="M3:N3"/>
    <mergeCell ref="O3:P3"/>
    <mergeCell ref="Q3:R3"/>
    <mergeCell ref="S3:T3"/>
    <mergeCell ref="U3:V3"/>
    <mergeCell ref="A2:A4"/>
    <mergeCell ref="B2:B4"/>
  </mergeCells>
  <pageMargins left="0.75" right="0.75" top="1" bottom="1" header="0.5" footer="0.5"/>
  <headerFooter/>
  <ignoredErrors>
    <ignoredError sqref="D13:L20 N11:T11 N16:T16 N15:S15 N13:T14 N9:T9 N6:T6 T5 R5 P5 N5 D25:J25 E11:L11 D9:I9 D5:I6 T17:V17 T18 R17:R18 P17:P18 N17:N18 D22:L23 D21:J21 L21" formula="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
  <sheetViews>
    <sheetView workbookViewId="0">
      <selection activeCell="A1" sqref="A1:J1"/>
    </sheetView>
  </sheetViews>
  <sheetFormatPr defaultColWidth="9" defaultRowHeight="14.4" outlineLevelRow="4"/>
  <cols>
    <col min="1" max="1" width="4.87962962962963" customWidth="1"/>
    <col min="2" max="2" width="6.62962962962963" customWidth="1"/>
    <col min="3" max="3" width="14" customWidth="1"/>
    <col min="4" max="4" width="27.6296296296296" customWidth="1"/>
    <col min="5" max="5" width="21.8796296296296" customWidth="1"/>
    <col min="6" max="7" width="11.8796296296296" customWidth="1"/>
    <col min="8" max="8" width="13.3796296296296" customWidth="1"/>
    <col min="9" max="9" width="11.3796296296296" customWidth="1"/>
    <col min="10" max="10" width="12" customWidth="1"/>
  </cols>
  <sheetData>
    <row r="1" ht="36" customHeight="1" spans="1:10">
      <c r="A1" s="127" t="s">
        <v>254</v>
      </c>
      <c r="B1" s="82"/>
      <c r="C1" s="82"/>
      <c r="D1" s="82"/>
      <c r="E1" s="82"/>
      <c r="F1" s="82"/>
      <c r="G1" s="82"/>
      <c r="H1" s="82"/>
      <c r="I1" s="82"/>
      <c r="J1" s="82"/>
    </row>
    <row r="2" s="31" customFormat="1" ht="48" spans="1:10">
      <c r="A2" s="32" t="s">
        <v>1</v>
      </c>
      <c r="B2" s="32" t="s">
        <v>47</v>
      </c>
      <c r="C2" s="32" t="s">
        <v>48</v>
      </c>
      <c r="D2" s="32" t="s">
        <v>49</v>
      </c>
      <c r="E2" s="32" t="s">
        <v>50</v>
      </c>
      <c r="F2" s="33" t="s">
        <v>255</v>
      </c>
      <c r="G2" s="33" t="s">
        <v>53</v>
      </c>
      <c r="H2" s="33" t="s">
        <v>55</v>
      </c>
      <c r="I2" s="4" t="s">
        <v>57</v>
      </c>
      <c r="J2" s="4" t="s">
        <v>58</v>
      </c>
    </row>
    <row r="3" spans="1:10">
      <c r="A3" s="34">
        <v>1</v>
      </c>
      <c r="B3" s="34" t="s">
        <v>8</v>
      </c>
      <c r="C3" s="34" t="s">
        <v>256</v>
      </c>
      <c r="D3" s="34" t="s">
        <v>257</v>
      </c>
      <c r="E3" s="34" t="s">
        <v>258</v>
      </c>
      <c r="F3" s="128">
        <v>24</v>
      </c>
      <c r="G3" s="128">
        <v>24</v>
      </c>
      <c r="H3" s="128">
        <v>24</v>
      </c>
      <c r="I3" s="35">
        <f>ROUND(H3*汇总2!C37,2)</f>
        <v>11.92</v>
      </c>
      <c r="J3" s="35">
        <f>ROUND(H3*汇总2!C38,2)</f>
        <v>8.08</v>
      </c>
    </row>
    <row r="4" spans="1:10">
      <c r="A4" s="34">
        <v>2</v>
      </c>
      <c r="B4" s="34" t="s">
        <v>8</v>
      </c>
      <c r="C4" s="34" t="s">
        <v>259</v>
      </c>
      <c r="D4" s="34" t="s">
        <v>222</v>
      </c>
      <c r="E4" s="34" t="s">
        <v>258</v>
      </c>
      <c r="F4" s="128">
        <v>10</v>
      </c>
      <c r="G4" s="128">
        <v>10</v>
      </c>
      <c r="H4" s="128">
        <v>10</v>
      </c>
      <c r="I4" s="35">
        <f>ROUND(H4*汇总2!C37,2)</f>
        <v>4.96</v>
      </c>
      <c r="J4" s="35">
        <f>ROUND(H4*汇总2!C38,2)</f>
        <v>3.37</v>
      </c>
    </row>
    <row r="5" spans="1:10">
      <c r="A5" s="34"/>
      <c r="B5" s="34" t="s">
        <v>209</v>
      </c>
      <c r="C5" s="34"/>
      <c r="D5" s="34"/>
      <c r="E5" s="34"/>
      <c r="F5" s="128"/>
      <c r="G5" s="128">
        <v>34</v>
      </c>
      <c r="H5" s="129">
        <f>SUM(H3:H4)</f>
        <v>34</v>
      </c>
      <c r="I5" s="35">
        <f>ROUND(H5*汇总2!C37,2)</f>
        <v>16.88</v>
      </c>
      <c r="J5" s="35">
        <f>ROUND(H5*汇总2!C38,2)</f>
        <v>11.44</v>
      </c>
    </row>
  </sheetData>
  <mergeCells count="2">
    <mergeCell ref="A1:J1"/>
    <mergeCell ref="B5:D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A1" sqref="A1:M1"/>
    </sheetView>
  </sheetViews>
  <sheetFormatPr defaultColWidth="9" defaultRowHeight="14.4"/>
  <cols>
    <col min="1" max="1" width="4.37962962962963" customWidth="1"/>
    <col min="2" max="2" width="6.62962962962963" customWidth="1"/>
    <col min="3" max="3" width="17.1296296296296" customWidth="1"/>
    <col min="4" max="4" width="25.75" customWidth="1"/>
    <col min="5" max="5" width="21.8796296296296" customWidth="1"/>
    <col min="6" max="6" width="10.1296296296296" customWidth="1"/>
    <col min="7" max="7" width="10.8796296296296" customWidth="1"/>
    <col min="8" max="8" width="8.87962962962963" customWidth="1"/>
    <col min="9" max="9" width="12.3796296296296" customWidth="1"/>
    <col min="10" max="10" width="12" customWidth="1"/>
    <col min="11" max="11" width="12.25" customWidth="1"/>
    <col min="12" max="12" width="10.1296296296296" customWidth="1"/>
    <col min="13" max="13" width="10.8796296296296" customWidth="1"/>
  </cols>
  <sheetData>
    <row r="1" ht="41.25" customHeight="1" spans="1:13">
      <c r="A1" s="81" t="s">
        <v>260</v>
      </c>
      <c r="B1" s="82"/>
      <c r="C1" s="82"/>
      <c r="D1" s="82"/>
      <c r="E1" s="82"/>
      <c r="F1" s="82"/>
      <c r="G1" s="82"/>
      <c r="H1" s="82"/>
      <c r="I1" s="82"/>
      <c r="J1" s="82"/>
      <c r="K1" s="82"/>
      <c r="L1" s="82"/>
      <c r="M1" s="82"/>
    </row>
    <row r="2" ht="48" spans="1:13">
      <c r="A2" s="33" t="s">
        <v>1</v>
      </c>
      <c r="B2" s="33" t="s">
        <v>47</v>
      </c>
      <c r="C2" s="33" t="s">
        <v>48</v>
      </c>
      <c r="D2" s="33" t="s">
        <v>49</v>
      </c>
      <c r="E2" s="33" t="s">
        <v>50</v>
      </c>
      <c r="F2" s="33" t="s">
        <v>231</v>
      </c>
      <c r="G2" s="32" t="s">
        <v>261</v>
      </c>
      <c r="H2" s="65" t="s">
        <v>229</v>
      </c>
      <c r="I2" s="33" t="s">
        <v>53</v>
      </c>
      <c r="J2" s="33" t="s">
        <v>262</v>
      </c>
      <c r="K2" s="33" t="s">
        <v>55</v>
      </c>
      <c r="L2" s="4" t="s">
        <v>57</v>
      </c>
      <c r="M2" s="4" t="s">
        <v>58</v>
      </c>
    </row>
    <row r="3" ht="24" spans="1:13">
      <c r="A3" s="124">
        <v>1</v>
      </c>
      <c r="B3" s="34" t="s">
        <v>5</v>
      </c>
      <c r="C3" s="124" t="s">
        <v>263</v>
      </c>
      <c r="D3" s="42" t="s">
        <v>264</v>
      </c>
      <c r="E3" s="43" t="s">
        <v>265</v>
      </c>
      <c r="F3" s="34" t="s">
        <v>266</v>
      </c>
      <c r="G3" s="114">
        <v>110</v>
      </c>
      <c r="H3" s="125">
        <v>0.3</v>
      </c>
      <c r="I3" s="114">
        <v>33</v>
      </c>
      <c r="J3" s="123">
        <v>68.9</v>
      </c>
      <c r="K3" s="123">
        <f>IF(J3*H3&gt;200,200,ROUND(J3*H3,2))</f>
        <v>20.67</v>
      </c>
      <c r="L3" s="35">
        <f>ROUND(K3*汇总2!C37,2)</f>
        <v>10.26</v>
      </c>
      <c r="M3" s="35">
        <f>ROUND(K3*汇总2!C38,2)</f>
        <v>6.96</v>
      </c>
    </row>
    <row r="4" ht="24" spans="1:13">
      <c r="A4" s="124">
        <v>2</v>
      </c>
      <c r="B4" s="34" t="s">
        <v>8</v>
      </c>
      <c r="C4" s="124" t="s">
        <v>263</v>
      </c>
      <c r="D4" s="46" t="s">
        <v>267</v>
      </c>
      <c r="E4" s="34" t="s">
        <v>268</v>
      </c>
      <c r="F4" s="34">
        <v>80</v>
      </c>
      <c r="G4" s="114">
        <v>561.95</v>
      </c>
      <c r="H4" s="125">
        <v>0.3</v>
      </c>
      <c r="I4" s="114">
        <v>168.584</v>
      </c>
      <c r="J4" s="123">
        <v>561.95</v>
      </c>
      <c r="K4" s="123">
        <f t="shared" ref="K4:K9" si="0">IF(J4*H4&gt;200,200,ROUND(J4*H4,2))</f>
        <v>168.59</v>
      </c>
      <c r="L4" s="35">
        <f>ROUND(K4*汇总2!C37,2)</f>
        <v>83.7</v>
      </c>
      <c r="M4" s="35">
        <f>ROUND(K4*汇总2!C38,2)</f>
        <v>56.74</v>
      </c>
    </row>
    <row r="5" ht="24" spans="1:13">
      <c r="A5" s="124">
        <v>3</v>
      </c>
      <c r="B5" s="34" t="s">
        <v>8</v>
      </c>
      <c r="C5" s="124" t="s">
        <v>263</v>
      </c>
      <c r="D5" s="46" t="s">
        <v>269</v>
      </c>
      <c r="E5" s="34" t="s">
        <v>268</v>
      </c>
      <c r="F5" s="34">
        <v>110</v>
      </c>
      <c r="G5" s="114">
        <v>714.74</v>
      </c>
      <c r="H5" s="125">
        <v>0.3</v>
      </c>
      <c r="I5" s="114">
        <v>200</v>
      </c>
      <c r="J5" s="123">
        <v>663.33</v>
      </c>
      <c r="K5" s="123">
        <f t="shared" si="0"/>
        <v>199</v>
      </c>
      <c r="L5" s="35">
        <f>ROUND(K5*汇总2!C37,2)</f>
        <v>98.8</v>
      </c>
      <c r="M5" s="35">
        <f>ROUND(K5*汇总2!C38,2)</f>
        <v>66.98</v>
      </c>
    </row>
    <row r="6" ht="24" spans="1:13">
      <c r="A6" s="124">
        <v>4</v>
      </c>
      <c r="B6" s="34" t="s">
        <v>8</v>
      </c>
      <c r="C6" s="124" t="s">
        <v>263</v>
      </c>
      <c r="D6" s="46" t="s">
        <v>270</v>
      </c>
      <c r="E6" s="34" t="s">
        <v>268</v>
      </c>
      <c r="F6" s="34">
        <v>160</v>
      </c>
      <c r="G6" s="114">
        <v>667.2</v>
      </c>
      <c r="H6" s="125">
        <v>0.3</v>
      </c>
      <c r="I6" s="114">
        <v>200</v>
      </c>
      <c r="J6" s="123">
        <v>667.2</v>
      </c>
      <c r="K6" s="123">
        <f t="shared" si="0"/>
        <v>200</v>
      </c>
      <c r="L6" s="35">
        <f>ROUND(K6*汇总2!C37,2)</f>
        <v>99.3</v>
      </c>
      <c r="M6" s="35">
        <f>ROUND(K6*汇总2!C38,2)</f>
        <v>67.31</v>
      </c>
    </row>
    <row r="7" ht="24" spans="1:13">
      <c r="A7" s="124">
        <v>5</v>
      </c>
      <c r="B7" s="34" t="s">
        <v>8</v>
      </c>
      <c r="C7" s="124" t="s">
        <v>263</v>
      </c>
      <c r="D7" s="46" t="s">
        <v>271</v>
      </c>
      <c r="E7" s="34" t="s">
        <v>268</v>
      </c>
      <c r="F7" s="34">
        <v>80</v>
      </c>
      <c r="G7" s="114">
        <v>515.92</v>
      </c>
      <c r="H7" s="125">
        <v>0.3</v>
      </c>
      <c r="I7" s="114">
        <v>154.7765</v>
      </c>
      <c r="J7" s="123">
        <v>503.37</v>
      </c>
      <c r="K7" s="123">
        <f t="shared" si="0"/>
        <v>151.01</v>
      </c>
      <c r="L7" s="35">
        <f>ROUND(K7*汇总2!C37,2)</f>
        <v>74.98</v>
      </c>
      <c r="M7" s="35">
        <f>ROUND(K7*汇总2!C38,2)</f>
        <v>50.82</v>
      </c>
    </row>
    <row r="8" ht="24" spans="1:13">
      <c r="A8" s="124">
        <v>6</v>
      </c>
      <c r="B8" s="34" t="s">
        <v>8</v>
      </c>
      <c r="C8" s="124" t="s">
        <v>263</v>
      </c>
      <c r="D8" s="46" t="s">
        <v>272</v>
      </c>
      <c r="E8" s="34" t="s">
        <v>268</v>
      </c>
      <c r="F8" s="34">
        <v>75</v>
      </c>
      <c r="G8" s="114">
        <v>553.4</v>
      </c>
      <c r="H8" s="125">
        <v>0.3</v>
      </c>
      <c r="I8" s="114">
        <v>166</v>
      </c>
      <c r="J8" s="123">
        <v>524.68</v>
      </c>
      <c r="K8" s="123">
        <f t="shared" si="0"/>
        <v>157.4</v>
      </c>
      <c r="L8" s="35">
        <f>ROUND(K8*汇总2!C37,2)</f>
        <v>78.15</v>
      </c>
      <c r="M8" s="35">
        <f>ROUND(K8*汇总2!C38,2)</f>
        <v>52.97</v>
      </c>
    </row>
    <row r="9" ht="24" spans="1:13">
      <c r="A9" s="124">
        <v>7</v>
      </c>
      <c r="B9" s="34" t="s">
        <v>7</v>
      </c>
      <c r="C9" s="124" t="s">
        <v>263</v>
      </c>
      <c r="D9" s="49" t="s">
        <v>218</v>
      </c>
      <c r="E9" s="41" t="s">
        <v>268</v>
      </c>
      <c r="F9" s="41" t="s">
        <v>273</v>
      </c>
      <c r="G9" s="80">
        <v>483.17</v>
      </c>
      <c r="H9" s="126">
        <v>0.3</v>
      </c>
      <c r="I9" s="80">
        <v>144.95</v>
      </c>
      <c r="J9" s="123">
        <v>483.17</v>
      </c>
      <c r="K9" s="123">
        <f t="shared" si="0"/>
        <v>144.95</v>
      </c>
      <c r="L9" s="35">
        <f>ROUND(K9*汇总2!C37,2)</f>
        <v>71.97</v>
      </c>
      <c r="M9" s="35">
        <f>ROUND(K9*汇总2!C38,2)</f>
        <v>48.78</v>
      </c>
    </row>
    <row r="10" spans="1:13">
      <c r="A10" s="7"/>
      <c r="B10" s="120" t="s">
        <v>9</v>
      </c>
      <c r="C10" s="121"/>
      <c r="D10" s="121"/>
      <c r="E10" s="121"/>
      <c r="F10" s="122"/>
      <c r="G10" s="7"/>
      <c r="H10" s="7"/>
      <c r="I10" s="7">
        <f>SUM(I3:I9)</f>
        <v>1067.3105</v>
      </c>
      <c r="J10" s="123"/>
      <c r="K10" s="123">
        <f>SUM(K3:K9)</f>
        <v>1041.62</v>
      </c>
      <c r="L10" s="123">
        <f>SUM(L3:L9)</f>
        <v>517.16</v>
      </c>
      <c r="M10" s="123">
        <f>SUM(M3:M9)</f>
        <v>350.56</v>
      </c>
    </row>
  </sheetData>
  <mergeCells count="2">
    <mergeCell ref="A1:M1"/>
    <mergeCell ref="B10:F10"/>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workbookViewId="0">
      <selection activeCell="A1" sqref="A1:H1"/>
    </sheetView>
  </sheetViews>
  <sheetFormatPr defaultColWidth="9" defaultRowHeight="14.4"/>
  <cols>
    <col min="1" max="1" width="4.37962962962963" customWidth="1"/>
    <col min="2" max="2" width="6.62962962962963" customWidth="1"/>
    <col min="3" max="3" width="19.8796296296296" customWidth="1"/>
    <col min="4" max="4" width="29.6296296296296" customWidth="1"/>
    <col min="5" max="5" width="31.5" customWidth="1"/>
    <col min="6" max="6" width="14.8796296296296" customWidth="1"/>
    <col min="7" max="7" width="10.25" customWidth="1"/>
    <col min="8" max="8" width="14.8796296296296" customWidth="1"/>
    <col min="9" max="9" width="11.75" customWidth="1"/>
    <col min="10" max="10" width="14.25" customWidth="1"/>
  </cols>
  <sheetData>
    <row r="1" ht="22.2" spans="1:8">
      <c r="A1" s="119" t="s">
        <v>274</v>
      </c>
      <c r="B1" s="119"/>
      <c r="C1" s="119"/>
      <c r="D1" s="119"/>
      <c r="E1" s="119"/>
      <c r="F1" s="119"/>
      <c r="G1" s="119"/>
      <c r="H1" s="119"/>
    </row>
    <row r="2" s="115" customFormat="1" ht="36" spans="1:12">
      <c r="A2" s="15" t="s">
        <v>1</v>
      </c>
      <c r="B2" s="15" t="s">
        <v>47</v>
      </c>
      <c r="C2" s="15" t="s">
        <v>48</v>
      </c>
      <c r="D2" s="15" t="s">
        <v>49</v>
      </c>
      <c r="E2" s="15" t="s">
        <v>50</v>
      </c>
      <c r="F2" s="15" t="s">
        <v>275</v>
      </c>
      <c r="G2" s="15" t="s">
        <v>276</v>
      </c>
      <c r="H2" s="3" t="s">
        <v>53</v>
      </c>
      <c r="I2" s="3" t="s">
        <v>277</v>
      </c>
      <c r="J2" s="3" t="s">
        <v>55</v>
      </c>
      <c r="K2" s="4" t="s">
        <v>57</v>
      </c>
      <c r="L2" s="4" t="s">
        <v>58</v>
      </c>
    </row>
    <row r="3" spans="1:12">
      <c r="A3" s="93">
        <v>1</v>
      </c>
      <c r="B3" s="93" t="s">
        <v>7</v>
      </c>
      <c r="C3" s="34" t="s">
        <v>278</v>
      </c>
      <c r="D3" s="51" t="s">
        <v>279</v>
      </c>
      <c r="E3" s="51" t="s">
        <v>280</v>
      </c>
      <c r="F3" s="80">
        <v>820.79</v>
      </c>
      <c r="G3" s="54">
        <v>300</v>
      </c>
      <c r="H3" s="80">
        <v>24.62</v>
      </c>
      <c r="I3" s="123">
        <v>820.79</v>
      </c>
      <c r="J3" s="7">
        <f>ROUND(I3*G3/10000,2)</f>
        <v>24.62</v>
      </c>
      <c r="K3" s="35">
        <f>ROUND(J3*汇总2!C37,2)</f>
        <v>12.22</v>
      </c>
      <c r="L3" s="35">
        <f>ROUND(J3*汇总2!C38,2)</f>
        <v>8.29</v>
      </c>
    </row>
    <row r="4" spans="1:12">
      <c r="A4" s="93">
        <v>2</v>
      </c>
      <c r="B4" s="93" t="s">
        <v>7</v>
      </c>
      <c r="C4" s="34" t="s">
        <v>278</v>
      </c>
      <c r="D4" s="51" t="s">
        <v>281</v>
      </c>
      <c r="E4" s="51" t="s">
        <v>280</v>
      </c>
      <c r="F4" s="80">
        <v>552</v>
      </c>
      <c r="G4" s="54">
        <v>300</v>
      </c>
      <c r="H4" s="80">
        <v>16.56</v>
      </c>
      <c r="I4" s="123">
        <v>552</v>
      </c>
      <c r="J4" s="7">
        <f t="shared" ref="J4:J11" si="0">ROUND(I4*G4/10000,2)</f>
        <v>16.56</v>
      </c>
      <c r="K4" s="35">
        <f>ROUND(J4*汇总2!C37,2)</f>
        <v>8.22</v>
      </c>
      <c r="L4" s="35">
        <f>ROUND(J4*汇总2!C38,2)</f>
        <v>5.57</v>
      </c>
    </row>
    <row r="5" ht="24" spans="1:12">
      <c r="A5" s="93">
        <v>3</v>
      </c>
      <c r="B5" s="47" t="s">
        <v>6</v>
      </c>
      <c r="C5" s="34" t="s">
        <v>278</v>
      </c>
      <c r="D5" s="49" t="s">
        <v>93</v>
      </c>
      <c r="E5" s="49" t="s">
        <v>282</v>
      </c>
      <c r="F5" s="80">
        <v>226.7</v>
      </c>
      <c r="G5" s="41">
        <v>300</v>
      </c>
      <c r="H5" s="80">
        <v>6.8</v>
      </c>
      <c r="I5" s="123">
        <v>226.7</v>
      </c>
      <c r="J5" s="7">
        <f t="shared" si="0"/>
        <v>6.8</v>
      </c>
      <c r="K5" s="35">
        <f>ROUND(J5*汇总2!C37,2)</f>
        <v>3.38</v>
      </c>
      <c r="L5" s="35">
        <f>ROUND(J5*汇总2!C38,2)</f>
        <v>2.29</v>
      </c>
    </row>
    <row r="6" ht="24" spans="1:12">
      <c r="A6" s="93">
        <v>4</v>
      </c>
      <c r="B6" s="47" t="s">
        <v>6</v>
      </c>
      <c r="C6" s="34" t="s">
        <v>278</v>
      </c>
      <c r="D6" s="49" t="s">
        <v>283</v>
      </c>
      <c r="E6" s="49" t="s">
        <v>282</v>
      </c>
      <c r="F6" s="80">
        <v>102</v>
      </c>
      <c r="G6" s="41">
        <v>300</v>
      </c>
      <c r="H6" s="80">
        <v>3.06</v>
      </c>
      <c r="I6" s="123">
        <v>102</v>
      </c>
      <c r="J6" s="7">
        <f t="shared" si="0"/>
        <v>3.06</v>
      </c>
      <c r="K6" s="35">
        <f>ROUND(J6*汇总2!C37,2)</f>
        <v>1.52</v>
      </c>
      <c r="L6" s="35">
        <f>ROUND(J6*汇总2!C38,2)</f>
        <v>1.03</v>
      </c>
    </row>
    <row r="7" spans="1:12">
      <c r="A7" s="93">
        <v>5</v>
      </c>
      <c r="B7" s="34" t="s">
        <v>8</v>
      </c>
      <c r="C7" s="34" t="s">
        <v>278</v>
      </c>
      <c r="D7" s="46" t="s">
        <v>284</v>
      </c>
      <c r="E7" s="46" t="s">
        <v>285</v>
      </c>
      <c r="F7" s="114">
        <v>1844</v>
      </c>
      <c r="G7" s="34">
        <v>300</v>
      </c>
      <c r="H7" s="114">
        <v>55.32</v>
      </c>
      <c r="I7" s="123">
        <v>1844</v>
      </c>
      <c r="J7" s="7">
        <f t="shared" si="0"/>
        <v>55.32</v>
      </c>
      <c r="K7" s="35">
        <f>ROUND(J7*汇总2!C37,2)</f>
        <v>27.47</v>
      </c>
      <c r="L7" s="35">
        <f>ROUND(J7*汇总2!C38,2)</f>
        <v>18.62</v>
      </c>
    </row>
    <row r="8" spans="1:12">
      <c r="A8" s="93">
        <v>6</v>
      </c>
      <c r="B8" s="34" t="s">
        <v>8</v>
      </c>
      <c r="C8" s="34" t="s">
        <v>278</v>
      </c>
      <c r="D8" s="46" t="s">
        <v>286</v>
      </c>
      <c r="E8" s="46" t="s">
        <v>285</v>
      </c>
      <c r="F8" s="114">
        <v>112.1</v>
      </c>
      <c r="G8" s="34">
        <v>300</v>
      </c>
      <c r="H8" s="114">
        <v>3.3</v>
      </c>
      <c r="I8" s="123">
        <v>112</v>
      </c>
      <c r="J8" s="7">
        <f t="shared" si="0"/>
        <v>3.36</v>
      </c>
      <c r="K8" s="35">
        <f>ROUND(J8*汇总2!C37,2)</f>
        <v>1.67</v>
      </c>
      <c r="L8" s="35">
        <f>ROUND(J8*汇总2!C38,2)</f>
        <v>1.13</v>
      </c>
    </row>
    <row r="9" spans="1:12">
      <c r="A9" s="93">
        <v>7</v>
      </c>
      <c r="B9" s="34" t="s">
        <v>8</v>
      </c>
      <c r="C9" s="34" t="s">
        <v>278</v>
      </c>
      <c r="D9" s="46" t="s">
        <v>287</v>
      </c>
      <c r="E9" s="46" t="s">
        <v>285</v>
      </c>
      <c r="F9" s="114">
        <v>151</v>
      </c>
      <c r="G9" s="34">
        <v>300</v>
      </c>
      <c r="H9" s="114">
        <v>4.53</v>
      </c>
      <c r="I9" s="123">
        <v>151</v>
      </c>
      <c r="J9" s="7">
        <f t="shared" si="0"/>
        <v>4.53</v>
      </c>
      <c r="K9" s="35">
        <f>ROUND(J9*汇总2!C37,2)</f>
        <v>2.25</v>
      </c>
      <c r="L9" s="35">
        <f>ROUND(J9*汇总2!C38,2)</f>
        <v>1.52</v>
      </c>
    </row>
    <row r="10" spans="1:12">
      <c r="A10" s="93">
        <v>8</v>
      </c>
      <c r="B10" s="34" t="s">
        <v>8</v>
      </c>
      <c r="C10" s="34" t="s">
        <v>278</v>
      </c>
      <c r="D10" s="46" t="s">
        <v>288</v>
      </c>
      <c r="E10" s="46" t="s">
        <v>285</v>
      </c>
      <c r="F10" s="114">
        <v>101</v>
      </c>
      <c r="G10" s="34">
        <v>300</v>
      </c>
      <c r="H10" s="114">
        <v>3.03</v>
      </c>
      <c r="I10" s="123">
        <v>101</v>
      </c>
      <c r="J10" s="7">
        <f t="shared" si="0"/>
        <v>3.03</v>
      </c>
      <c r="K10" s="35">
        <f>ROUND(J10*汇总2!C37,2)</f>
        <v>1.5</v>
      </c>
      <c r="L10" s="35">
        <f>ROUND(J10*汇总2!C38,2)</f>
        <v>1.02</v>
      </c>
    </row>
    <row r="11" spans="1:12">
      <c r="A11" s="93">
        <v>9</v>
      </c>
      <c r="B11" s="34" t="s">
        <v>8</v>
      </c>
      <c r="C11" s="34" t="s">
        <v>278</v>
      </c>
      <c r="D11" s="46" t="s">
        <v>289</v>
      </c>
      <c r="E11" s="46" t="s">
        <v>290</v>
      </c>
      <c r="F11" s="114">
        <v>571</v>
      </c>
      <c r="G11" s="34">
        <v>200</v>
      </c>
      <c r="H11" s="114">
        <v>11.42</v>
      </c>
      <c r="I11" s="123">
        <v>571</v>
      </c>
      <c r="J11" s="7">
        <f t="shared" si="0"/>
        <v>11.42</v>
      </c>
      <c r="K11" s="35">
        <f>ROUND(J11*汇总2!C37,2)</f>
        <v>5.67</v>
      </c>
      <c r="L11" s="35">
        <f>ROUND(J11*汇总2!C38,2)</f>
        <v>3.84</v>
      </c>
    </row>
    <row r="12" spans="1:12">
      <c r="A12" s="7"/>
      <c r="B12" s="120" t="s">
        <v>9</v>
      </c>
      <c r="C12" s="121"/>
      <c r="D12" s="121"/>
      <c r="E12" s="122"/>
      <c r="F12" s="7"/>
      <c r="G12" s="7"/>
      <c r="H12" s="7"/>
      <c r="I12" s="7"/>
      <c r="J12" s="7">
        <f>SUM(J3:J11)</f>
        <v>128.7</v>
      </c>
      <c r="K12" s="7">
        <f>SUM(K3:K11)</f>
        <v>63.9</v>
      </c>
      <c r="L12" s="7">
        <f>SUM(L3:L11)</f>
        <v>43.31</v>
      </c>
    </row>
  </sheetData>
  <mergeCells count="2">
    <mergeCell ref="A1:H1"/>
    <mergeCell ref="B12:E1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F2" sqref="F2:G2"/>
    </sheetView>
  </sheetViews>
  <sheetFormatPr defaultColWidth="9" defaultRowHeight="14.4"/>
  <cols>
    <col min="1" max="1" width="4.87962962962963" customWidth="1"/>
    <col min="2" max="2" width="6.62962962962963" customWidth="1"/>
    <col min="3" max="3" width="16" customWidth="1"/>
    <col min="4" max="4" width="33.8796296296296" customWidth="1"/>
    <col min="5" max="5" width="13.3796296296296" customWidth="1"/>
    <col min="6" max="6" width="11.7777777777778" customWidth="1"/>
    <col min="7" max="8" width="10.1296296296296" customWidth="1"/>
    <col min="9" max="9" width="8.12962962962963" customWidth="1"/>
    <col min="10" max="10" width="11.8796296296296" customWidth="1"/>
    <col min="11" max="11" width="10.8796296296296" customWidth="1"/>
    <col min="12" max="12" width="13.2222222222222" customWidth="1"/>
    <col min="13" max="13" width="11.5" customWidth="1"/>
    <col min="14" max="14" width="9.25"/>
  </cols>
  <sheetData>
    <row r="1" ht="22.5" customHeight="1" spans="1:11">
      <c r="A1" s="116" t="s">
        <v>291</v>
      </c>
      <c r="B1" s="116"/>
      <c r="C1" s="116"/>
      <c r="D1" s="116"/>
      <c r="E1" s="116"/>
      <c r="F1" s="116"/>
      <c r="G1" s="116"/>
      <c r="H1" s="116"/>
      <c r="I1" s="116"/>
      <c r="J1" s="116"/>
      <c r="K1" s="116"/>
    </row>
    <row r="2" s="115" customFormat="1" ht="13.5" customHeight="1" spans="1:15">
      <c r="A2" s="15" t="s">
        <v>1</v>
      </c>
      <c r="B2" s="15" t="s">
        <v>47</v>
      </c>
      <c r="C2" s="15" t="s">
        <v>48</v>
      </c>
      <c r="D2" s="15" t="s">
        <v>49</v>
      </c>
      <c r="E2" s="15" t="s">
        <v>50</v>
      </c>
      <c r="F2" s="15" t="s">
        <v>292</v>
      </c>
      <c r="G2" s="15"/>
      <c r="H2" s="15" t="s">
        <v>52</v>
      </c>
      <c r="I2" s="15"/>
      <c r="J2" s="3" t="s">
        <v>293</v>
      </c>
      <c r="K2" s="15" t="s">
        <v>292</v>
      </c>
      <c r="L2" s="15"/>
      <c r="M2" s="3" t="s">
        <v>294</v>
      </c>
      <c r="N2" s="4" t="s">
        <v>57</v>
      </c>
      <c r="O2" s="4" t="s">
        <v>58</v>
      </c>
    </row>
    <row r="3" s="115" customFormat="1" ht="24" spans="1:15">
      <c r="A3" s="15"/>
      <c r="B3" s="15"/>
      <c r="C3" s="15"/>
      <c r="D3" s="15"/>
      <c r="E3" s="15"/>
      <c r="F3" s="15" t="s">
        <v>295</v>
      </c>
      <c r="G3" s="15" t="s">
        <v>296</v>
      </c>
      <c r="H3" s="15" t="s">
        <v>297</v>
      </c>
      <c r="I3" s="15" t="s">
        <v>298</v>
      </c>
      <c r="J3" s="3"/>
      <c r="K3" s="15" t="s">
        <v>295</v>
      </c>
      <c r="L3" s="15" t="s">
        <v>296</v>
      </c>
      <c r="M3" s="3"/>
      <c r="N3" s="4"/>
      <c r="O3" s="4"/>
    </row>
    <row r="4" ht="24" spans="1:15">
      <c r="A4" s="71">
        <v>1</v>
      </c>
      <c r="B4" s="47" t="s">
        <v>7</v>
      </c>
      <c r="C4" s="34" t="s">
        <v>299</v>
      </c>
      <c r="D4" s="51" t="s">
        <v>300</v>
      </c>
      <c r="E4" s="57" t="s">
        <v>301</v>
      </c>
      <c r="F4" s="55">
        <v>5110.61</v>
      </c>
      <c r="G4" s="55"/>
      <c r="H4" s="47">
        <v>150</v>
      </c>
      <c r="I4" s="47">
        <v>200</v>
      </c>
      <c r="J4" s="55">
        <v>76.66</v>
      </c>
      <c r="K4" s="55">
        <v>5110.61</v>
      </c>
      <c r="L4" s="117"/>
      <c r="M4" s="118">
        <f>IF(ROUND((K4*H4+L4*I4)/10000,2)&gt;200,200,ROUND((K4*H4+L4*I4)/10000,2))</f>
        <v>76.66</v>
      </c>
      <c r="N4" s="35">
        <f>ROUND(M4*汇总2!C37,2)</f>
        <v>38.06</v>
      </c>
      <c r="O4" s="35">
        <f>ROUND(M4*汇总2!C38,2)</f>
        <v>25.8</v>
      </c>
    </row>
    <row r="5" ht="24" spans="1:15">
      <c r="A5" s="71">
        <v>2</v>
      </c>
      <c r="B5" s="47" t="s">
        <v>6</v>
      </c>
      <c r="C5" s="34" t="s">
        <v>299</v>
      </c>
      <c r="D5" s="42" t="s">
        <v>302</v>
      </c>
      <c r="E5" s="47" t="s">
        <v>303</v>
      </c>
      <c r="F5" s="55">
        <v>727.52</v>
      </c>
      <c r="G5" s="55">
        <v>365.65</v>
      </c>
      <c r="H5" s="47">
        <v>150</v>
      </c>
      <c r="I5" s="47">
        <v>200</v>
      </c>
      <c r="J5" s="113">
        <v>18.23</v>
      </c>
      <c r="K5" s="55">
        <v>727.52</v>
      </c>
      <c r="L5" s="55">
        <v>365.65</v>
      </c>
      <c r="M5" s="118">
        <f t="shared" ref="M5:M33" si="0">IF(ROUND((K5*H5+L5*I5)/10000,2)&gt;200,200,ROUND((K5*H5+L5*I5)/10000,2))</f>
        <v>18.23</v>
      </c>
      <c r="N5" s="35">
        <f>ROUND(M5*汇总2!C37,2)</f>
        <v>9.05</v>
      </c>
      <c r="O5" s="35">
        <f>ROUND(M5*汇总2!C38,2)</f>
        <v>6.14</v>
      </c>
    </row>
    <row r="6" ht="24" spans="1:15">
      <c r="A6" s="71">
        <v>3</v>
      </c>
      <c r="B6" s="47" t="s">
        <v>6</v>
      </c>
      <c r="C6" s="34" t="s">
        <v>299</v>
      </c>
      <c r="D6" s="49" t="s">
        <v>304</v>
      </c>
      <c r="E6" s="57" t="s">
        <v>301</v>
      </c>
      <c r="F6" s="55"/>
      <c r="G6" s="55">
        <v>1136</v>
      </c>
      <c r="H6" s="47">
        <v>150</v>
      </c>
      <c r="I6" s="47">
        <v>200</v>
      </c>
      <c r="J6" s="69">
        <v>22.72</v>
      </c>
      <c r="K6" s="117"/>
      <c r="L6" s="69">
        <v>1136</v>
      </c>
      <c r="M6" s="118">
        <f t="shared" si="0"/>
        <v>22.72</v>
      </c>
      <c r="N6" s="35">
        <f>ROUND(M6*汇总2!C37,2)</f>
        <v>11.28</v>
      </c>
      <c r="O6" s="35">
        <f>ROUND(M6*汇总2!C38,2)</f>
        <v>7.65</v>
      </c>
    </row>
    <row r="7" ht="24" spans="1:15">
      <c r="A7" s="71">
        <v>4</v>
      </c>
      <c r="B7" s="47" t="s">
        <v>6</v>
      </c>
      <c r="C7" s="34" t="s">
        <v>299</v>
      </c>
      <c r="D7" s="49" t="s">
        <v>110</v>
      </c>
      <c r="E7" s="57" t="s">
        <v>301</v>
      </c>
      <c r="F7" s="55"/>
      <c r="G7" s="55">
        <v>5352.48</v>
      </c>
      <c r="H7" s="47">
        <v>150</v>
      </c>
      <c r="I7" s="47">
        <v>200</v>
      </c>
      <c r="J7" s="69">
        <v>107.05</v>
      </c>
      <c r="K7" s="117"/>
      <c r="L7" s="69">
        <v>5352.48</v>
      </c>
      <c r="M7" s="118">
        <f t="shared" si="0"/>
        <v>107.05</v>
      </c>
      <c r="N7" s="35">
        <f>ROUND(M7*汇总2!C37,2)</f>
        <v>53.15</v>
      </c>
      <c r="O7" s="35">
        <f>ROUND(M7*汇总2!C38,2)</f>
        <v>36.03</v>
      </c>
    </row>
    <row r="8" ht="24" spans="1:15">
      <c r="A8" s="71">
        <v>5</v>
      </c>
      <c r="B8" s="47" t="s">
        <v>6</v>
      </c>
      <c r="C8" s="34" t="s">
        <v>299</v>
      </c>
      <c r="D8" s="49" t="s">
        <v>305</v>
      </c>
      <c r="E8" s="57" t="s">
        <v>301</v>
      </c>
      <c r="F8" s="55"/>
      <c r="G8" s="55">
        <v>3673.6</v>
      </c>
      <c r="H8" s="47">
        <v>150</v>
      </c>
      <c r="I8" s="47">
        <v>200</v>
      </c>
      <c r="J8" s="69">
        <v>73.47</v>
      </c>
      <c r="K8" s="117"/>
      <c r="L8" s="69">
        <v>3673.6</v>
      </c>
      <c r="M8" s="118">
        <f t="shared" si="0"/>
        <v>73.47</v>
      </c>
      <c r="N8" s="35">
        <f>ROUND(M8*汇总2!C37,2)</f>
        <v>36.48</v>
      </c>
      <c r="O8" s="35">
        <f>ROUND(M8*汇总2!C38,2)</f>
        <v>24.73</v>
      </c>
    </row>
    <row r="9" ht="24" spans="1:15">
      <c r="A9" s="71">
        <v>6</v>
      </c>
      <c r="B9" s="47" t="s">
        <v>6</v>
      </c>
      <c r="C9" s="34" t="s">
        <v>299</v>
      </c>
      <c r="D9" s="51" t="s">
        <v>306</v>
      </c>
      <c r="E9" s="57" t="s">
        <v>301</v>
      </c>
      <c r="F9" s="55"/>
      <c r="G9" s="55">
        <v>3070.83</v>
      </c>
      <c r="H9" s="47">
        <v>150</v>
      </c>
      <c r="I9" s="47">
        <v>200</v>
      </c>
      <c r="J9" s="55">
        <v>61.42</v>
      </c>
      <c r="K9" s="117"/>
      <c r="L9" s="55">
        <v>3070.83</v>
      </c>
      <c r="M9" s="118">
        <f t="shared" si="0"/>
        <v>61.42</v>
      </c>
      <c r="N9" s="35">
        <f>ROUND(M9*汇总2!C37,2)</f>
        <v>30.5</v>
      </c>
      <c r="O9" s="35">
        <f>ROUND(M9*汇总2!C38,2)</f>
        <v>20.67</v>
      </c>
    </row>
    <row r="10" spans="1:15">
      <c r="A10" s="71">
        <v>7</v>
      </c>
      <c r="B10" s="34" t="s">
        <v>8</v>
      </c>
      <c r="C10" s="34" t="s">
        <v>299</v>
      </c>
      <c r="D10" s="46" t="s">
        <v>307</v>
      </c>
      <c r="E10" s="34" t="s">
        <v>295</v>
      </c>
      <c r="F10" s="55"/>
      <c r="G10" s="55">
        <v>9080</v>
      </c>
      <c r="H10" s="47">
        <v>150</v>
      </c>
      <c r="I10" s="47">
        <v>200</v>
      </c>
      <c r="J10" s="114">
        <v>136.2</v>
      </c>
      <c r="K10" s="68">
        <v>9058.33</v>
      </c>
      <c r="L10" s="117"/>
      <c r="M10" s="118">
        <f t="shared" si="0"/>
        <v>135.87</v>
      </c>
      <c r="N10" s="35">
        <f>ROUND(M10*汇总2!C37,2)</f>
        <v>67.46</v>
      </c>
      <c r="O10" s="35">
        <f>ROUND(M10*汇总2!C38,2)</f>
        <v>45.73</v>
      </c>
    </row>
    <row r="11" spans="1:15">
      <c r="A11" s="71">
        <v>8</v>
      </c>
      <c r="B11" s="34" t="s">
        <v>8</v>
      </c>
      <c r="C11" s="34" t="s">
        <v>299</v>
      </c>
      <c r="D11" s="46" t="s">
        <v>308</v>
      </c>
      <c r="E11" s="57" t="s">
        <v>301</v>
      </c>
      <c r="F11" s="55"/>
      <c r="G11" s="55">
        <v>1074.57</v>
      </c>
      <c r="H11" s="47">
        <v>150</v>
      </c>
      <c r="I11" s="47">
        <v>200</v>
      </c>
      <c r="J11" s="114">
        <v>21.49</v>
      </c>
      <c r="K11" s="117"/>
      <c r="L11" s="117">
        <v>1074.57</v>
      </c>
      <c r="M11" s="118">
        <f t="shared" si="0"/>
        <v>21.49</v>
      </c>
      <c r="N11" s="35">
        <f>ROUND(M11*汇总2!C37,2)</f>
        <v>10.67</v>
      </c>
      <c r="O11" s="35">
        <f>ROUND(M11*汇总2!C38,2)</f>
        <v>7.23</v>
      </c>
    </row>
    <row r="12" spans="1:15">
      <c r="A12" s="71">
        <v>9</v>
      </c>
      <c r="B12" s="34" t="s">
        <v>8</v>
      </c>
      <c r="C12" s="34" t="s">
        <v>299</v>
      </c>
      <c r="D12" s="46" t="s">
        <v>309</v>
      </c>
      <c r="E12" s="57" t="s">
        <v>301</v>
      </c>
      <c r="F12" s="55"/>
      <c r="G12" s="55">
        <v>2542</v>
      </c>
      <c r="H12" s="47">
        <v>150</v>
      </c>
      <c r="I12" s="47">
        <v>200</v>
      </c>
      <c r="J12" s="114">
        <v>50.84</v>
      </c>
      <c r="K12" s="117"/>
      <c r="L12" s="117">
        <v>2352.8</v>
      </c>
      <c r="M12" s="118">
        <f t="shared" si="0"/>
        <v>47.06</v>
      </c>
      <c r="N12" s="35">
        <f>ROUND(M12*汇总2!C37,2)</f>
        <v>23.37</v>
      </c>
      <c r="O12" s="35">
        <f>ROUND(M12*汇总2!C38,2)</f>
        <v>15.84</v>
      </c>
    </row>
    <row r="13" spans="1:15">
      <c r="A13" s="71">
        <v>10</v>
      </c>
      <c r="B13" s="34" t="s">
        <v>8</v>
      </c>
      <c r="C13" s="34" t="s">
        <v>299</v>
      </c>
      <c r="D13" s="46" t="s">
        <v>134</v>
      </c>
      <c r="E13" s="34" t="s">
        <v>295</v>
      </c>
      <c r="F13" s="55"/>
      <c r="G13" s="55">
        <v>1650.472</v>
      </c>
      <c r="H13" s="47">
        <v>150</v>
      </c>
      <c r="I13" s="47">
        <v>200</v>
      </c>
      <c r="J13" s="114">
        <v>33.009</v>
      </c>
      <c r="K13" s="117">
        <v>1648.85</v>
      </c>
      <c r="L13" s="117"/>
      <c r="M13" s="118">
        <f t="shared" si="0"/>
        <v>24.73</v>
      </c>
      <c r="N13" s="35">
        <f>ROUND(M13*汇总2!C37,2)</f>
        <v>12.28</v>
      </c>
      <c r="O13" s="35">
        <f>ROUND(M13*汇总2!C38,2)</f>
        <v>8.32</v>
      </c>
    </row>
    <row r="14" spans="1:15">
      <c r="A14" s="71">
        <v>11</v>
      </c>
      <c r="B14" s="34" t="s">
        <v>8</v>
      </c>
      <c r="C14" s="34" t="s">
        <v>299</v>
      </c>
      <c r="D14" s="46" t="s">
        <v>213</v>
      </c>
      <c r="E14" s="34" t="s">
        <v>295</v>
      </c>
      <c r="F14" s="55">
        <v>6461</v>
      </c>
      <c r="G14" s="55"/>
      <c r="H14" s="47">
        <v>150</v>
      </c>
      <c r="I14" s="47">
        <v>200</v>
      </c>
      <c r="J14" s="114">
        <v>96.915</v>
      </c>
      <c r="K14" s="117">
        <v>6461</v>
      </c>
      <c r="L14" s="117"/>
      <c r="M14" s="118">
        <f t="shared" si="0"/>
        <v>96.92</v>
      </c>
      <c r="N14" s="35">
        <f>ROUND(M14*汇总2!C37,2)</f>
        <v>48.12</v>
      </c>
      <c r="O14" s="35">
        <f>ROUND(M14*汇总2!C38,2)</f>
        <v>32.62</v>
      </c>
    </row>
    <row r="15" ht="24" spans="1:15">
      <c r="A15" s="71">
        <v>12</v>
      </c>
      <c r="B15" s="34" t="s">
        <v>8</v>
      </c>
      <c r="C15" s="34" t="s">
        <v>299</v>
      </c>
      <c r="D15" s="46" t="s">
        <v>310</v>
      </c>
      <c r="E15" s="47" t="s">
        <v>303</v>
      </c>
      <c r="F15" s="55"/>
      <c r="G15" s="55">
        <v>9510.13</v>
      </c>
      <c r="H15" s="47">
        <v>150</v>
      </c>
      <c r="I15" s="47">
        <v>200</v>
      </c>
      <c r="J15" s="114">
        <v>190.2026</v>
      </c>
      <c r="K15" s="117">
        <v>381.9</v>
      </c>
      <c r="L15" s="117">
        <v>10889.37</v>
      </c>
      <c r="M15" s="118">
        <f t="shared" si="0"/>
        <v>200</v>
      </c>
      <c r="N15" s="35">
        <f>ROUND(M15*汇总2!C37,2)</f>
        <v>99.3</v>
      </c>
      <c r="O15" s="35">
        <f>ROUND(M15*汇总2!C38,2)</f>
        <v>67.31</v>
      </c>
    </row>
    <row r="16" spans="1:15">
      <c r="A16" s="71">
        <v>13</v>
      </c>
      <c r="B16" s="34" t="s">
        <v>8</v>
      </c>
      <c r="C16" s="34" t="s">
        <v>299</v>
      </c>
      <c r="D16" s="46" t="s">
        <v>311</v>
      </c>
      <c r="E16" s="34" t="s">
        <v>295</v>
      </c>
      <c r="F16" s="55"/>
      <c r="G16" s="55">
        <v>6721.92</v>
      </c>
      <c r="H16" s="47">
        <v>150</v>
      </c>
      <c r="I16" s="47">
        <v>200</v>
      </c>
      <c r="J16" s="114">
        <v>134.43</v>
      </c>
      <c r="K16" s="7"/>
      <c r="L16" s="117">
        <v>6674.04</v>
      </c>
      <c r="M16" s="118">
        <f t="shared" si="0"/>
        <v>133.48</v>
      </c>
      <c r="N16" s="35">
        <f>ROUND(M16*汇总2!C37,2)</f>
        <v>66.27</v>
      </c>
      <c r="O16" s="35">
        <f>ROUND(M16*汇总2!C38,2)</f>
        <v>44.92</v>
      </c>
    </row>
    <row r="17" spans="1:15">
      <c r="A17" s="71">
        <v>14</v>
      </c>
      <c r="B17" s="34" t="s">
        <v>8</v>
      </c>
      <c r="C17" s="34" t="s">
        <v>299</v>
      </c>
      <c r="D17" s="46" t="s">
        <v>312</v>
      </c>
      <c r="E17" s="57" t="s">
        <v>301</v>
      </c>
      <c r="F17" s="55"/>
      <c r="G17" s="55">
        <v>1504.2</v>
      </c>
      <c r="H17" s="47">
        <v>150</v>
      </c>
      <c r="I17" s="47">
        <v>200</v>
      </c>
      <c r="J17" s="114">
        <v>30.08</v>
      </c>
      <c r="K17" s="117"/>
      <c r="L17" s="68">
        <v>1504.2</v>
      </c>
      <c r="M17" s="118">
        <f t="shared" si="0"/>
        <v>30.08</v>
      </c>
      <c r="N17" s="35">
        <f>ROUND(M17*汇总2!C37,2)</f>
        <v>14.93</v>
      </c>
      <c r="O17" s="35">
        <f>ROUND(M17*汇总2!C38,2)</f>
        <v>10.12</v>
      </c>
    </row>
    <row r="18" spans="1:15">
      <c r="A18" s="71">
        <v>15</v>
      </c>
      <c r="B18" s="34" t="s">
        <v>8</v>
      </c>
      <c r="C18" s="34" t="s">
        <v>299</v>
      </c>
      <c r="D18" s="46" t="s">
        <v>313</v>
      </c>
      <c r="E18" s="57" t="s">
        <v>301</v>
      </c>
      <c r="F18" s="55"/>
      <c r="G18" s="55">
        <v>1627.38</v>
      </c>
      <c r="H18" s="47">
        <v>150</v>
      </c>
      <c r="I18" s="47">
        <v>200</v>
      </c>
      <c r="J18" s="114">
        <v>32.5476</v>
      </c>
      <c r="K18" s="117"/>
      <c r="L18" s="117">
        <v>1479.74</v>
      </c>
      <c r="M18" s="118">
        <f t="shared" si="0"/>
        <v>29.59</v>
      </c>
      <c r="N18" s="35">
        <f>ROUND(M18*汇总2!C37,2)</f>
        <v>14.69</v>
      </c>
      <c r="O18" s="35">
        <f>ROUND(M18*汇总2!C38,2)</f>
        <v>9.96</v>
      </c>
    </row>
    <row r="19" spans="1:15">
      <c r="A19" s="71">
        <v>16</v>
      </c>
      <c r="B19" s="34" t="s">
        <v>8</v>
      </c>
      <c r="C19" s="34" t="s">
        <v>299</v>
      </c>
      <c r="D19" s="46" t="s">
        <v>314</v>
      </c>
      <c r="E19" s="57" t="s">
        <v>301</v>
      </c>
      <c r="F19" s="55"/>
      <c r="G19" s="55">
        <v>3876.31</v>
      </c>
      <c r="H19" s="47">
        <v>150</v>
      </c>
      <c r="I19" s="47">
        <v>200</v>
      </c>
      <c r="J19" s="114">
        <v>77.5</v>
      </c>
      <c r="K19" s="117"/>
      <c r="L19" s="117">
        <v>3803.51</v>
      </c>
      <c r="M19" s="118">
        <f t="shared" si="0"/>
        <v>76.07</v>
      </c>
      <c r="N19" s="35">
        <f>ROUND(M19*汇总2!C37,2)</f>
        <v>37.77</v>
      </c>
      <c r="O19" s="35">
        <f>ROUND(M19*汇总2!C38,2)</f>
        <v>25.6</v>
      </c>
    </row>
    <row r="20" ht="24" spans="1:15">
      <c r="A20" s="71">
        <v>17</v>
      </c>
      <c r="B20" s="34" t="s">
        <v>8</v>
      </c>
      <c r="C20" s="34" t="s">
        <v>299</v>
      </c>
      <c r="D20" s="46" t="s">
        <v>315</v>
      </c>
      <c r="E20" s="47" t="s">
        <v>303</v>
      </c>
      <c r="F20" s="55"/>
      <c r="G20" s="55">
        <v>1350</v>
      </c>
      <c r="H20" s="47">
        <v>150</v>
      </c>
      <c r="I20" s="47">
        <v>200</v>
      </c>
      <c r="J20" s="114">
        <v>27</v>
      </c>
      <c r="K20" s="117">
        <v>450.36</v>
      </c>
      <c r="L20" s="117">
        <v>840.7</v>
      </c>
      <c r="M20" s="118">
        <f t="shared" si="0"/>
        <v>23.57</v>
      </c>
      <c r="N20" s="35">
        <f>ROUND(M20*汇总2!C37,2)</f>
        <v>11.7</v>
      </c>
      <c r="O20" s="35">
        <f>ROUND(M20*汇总2!C38,2)</f>
        <v>7.93</v>
      </c>
    </row>
    <row r="21" spans="1:15">
      <c r="A21" s="71">
        <v>18</v>
      </c>
      <c r="B21" s="34" t="s">
        <v>8</v>
      </c>
      <c r="C21" s="34" t="s">
        <v>299</v>
      </c>
      <c r="D21" s="46" t="s">
        <v>316</v>
      </c>
      <c r="E21" s="57" t="s">
        <v>301</v>
      </c>
      <c r="F21" s="55"/>
      <c r="G21" s="55">
        <v>2814.36</v>
      </c>
      <c r="H21" s="47">
        <v>150</v>
      </c>
      <c r="I21" s="47">
        <v>200</v>
      </c>
      <c r="J21" s="114">
        <v>56.28</v>
      </c>
      <c r="K21" s="117"/>
      <c r="L21" s="117">
        <v>2814.36</v>
      </c>
      <c r="M21" s="118">
        <f t="shared" si="0"/>
        <v>56.29</v>
      </c>
      <c r="N21" s="35">
        <f>ROUND(M21*汇总2!C37,2)</f>
        <v>27.95</v>
      </c>
      <c r="O21" s="35">
        <f>ROUND(M21*汇总2!C38,2)</f>
        <v>18.95</v>
      </c>
    </row>
    <row r="22" spans="1:15">
      <c r="A22" s="71">
        <v>19</v>
      </c>
      <c r="B22" s="34" t="s">
        <v>8</v>
      </c>
      <c r="C22" s="34" t="s">
        <v>299</v>
      </c>
      <c r="D22" s="46" t="s">
        <v>137</v>
      </c>
      <c r="E22" s="57" t="s">
        <v>301</v>
      </c>
      <c r="F22" s="55"/>
      <c r="G22" s="55">
        <v>4200</v>
      </c>
      <c r="H22" s="47">
        <v>150</v>
      </c>
      <c r="I22" s="47">
        <v>200</v>
      </c>
      <c r="J22" s="114">
        <v>84</v>
      </c>
      <c r="K22" s="117"/>
      <c r="L22" s="117">
        <v>4158.89</v>
      </c>
      <c r="M22" s="118">
        <f t="shared" si="0"/>
        <v>83.18</v>
      </c>
      <c r="N22" s="35">
        <f>ROUND(M22*汇总2!C37,2)</f>
        <v>41.3</v>
      </c>
      <c r="O22" s="35">
        <f>ROUND(M22*汇总2!C38,2)</f>
        <v>28</v>
      </c>
    </row>
    <row r="23" spans="1:15">
      <c r="A23" s="71">
        <v>20</v>
      </c>
      <c r="B23" s="34" t="s">
        <v>8</v>
      </c>
      <c r="C23" s="34" t="s">
        <v>299</v>
      </c>
      <c r="D23" s="46" t="s">
        <v>317</v>
      </c>
      <c r="E23" s="57" t="s">
        <v>301</v>
      </c>
      <c r="F23" s="55"/>
      <c r="G23" s="55">
        <v>1232.28</v>
      </c>
      <c r="H23" s="47">
        <v>150</v>
      </c>
      <c r="I23" s="47">
        <v>200</v>
      </c>
      <c r="J23" s="114">
        <v>24.64</v>
      </c>
      <c r="K23" s="117"/>
      <c r="L23" s="117">
        <v>1210.79</v>
      </c>
      <c r="M23" s="118">
        <f t="shared" si="0"/>
        <v>24.22</v>
      </c>
      <c r="N23" s="35">
        <f>ROUND(M23*汇总2!C37,2)</f>
        <v>12.03</v>
      </c>
      <c r="O23" s="35">
        <f>ROUND(M23*汇总2!C38,2)</f>
        <v>8.15</v>
      </c>
    </row>
    <row r="24" spans="1:15">
      <c r="A24" s="71">
        <v>21</v>
      </c>
      <c r="B24" s="34" t="s">
        <v>8</v>
      </c>
      <c r="C24" s="34" t="s">
        <v>299</v>
      </c>
      <c r="D24" s="46" t="s">
        <v>318</v>
      </c>
      <c r="E24" s="57" t="s">
        <v>301</v>
      </c>
      <c r="F24" s="55"/>
      <c r="G24" s="55">
        <v>4505.38</v>
      </c>
      <c r="H24" s="47">
        <v>150</v>
      </c>
      <c r="I24" s="47">
        <v>200</v>
      </c>
      <c r="J24" s="114">
        <v>90.1076</v>
      </c>
      <c r="K24" s="117"/>
      <c r="L24" s="117">
        <v>4501.52</v>
      </c>
      <c r="M24" s="118">
        <f t="shared" si="0"/>
        <v>90.03</v>
      </c>
      <c r="N24" s="35">
        <f>ROUND(M24*汇总2!C37,2)</f>
        <v>44.7</v>
      </c>
      <c r="O24" s="35">
        <f>ROUND(M24*汇总2!C38,2)</f>
        <v>30.3</v>
      </c>
    </row>
    <row r="25" spans="1:15">
      <c r="A25" s="71">
        <v>22</v>
      </c>
      <c r="B25" s="34" t="s">
        <v>8</v>
      </c>
      <c r="C25" s="34" t="s">
        <v>299</v>
      </c>
      <c r="D25" s="46" t="s">
        <v>319</v>
      </c>
      <c r="E25" s="57" t="s">
        <v>301</v>
      </c>
      <c r="F25" s="55"/>
      <c r="G25" s="55">
        <v>9149.72</v>
      </c>
      <c r="H25" s="47">
        <v>150</v>
      </c>
      <c r="I25" s="47">
        <v>200</v>
      </c>
      <c r="J25" s="114">
        <v>182.99</v>
      </c>
      <c r="K25" s="117"/>
      <c r="L25" s="117">
        <v>9148.75</v>
      </c>
      <c r="M25" s="118">
        <f t="shared" si="0"/>
        <v>182.98</v>
      </c>
      <c r="N25" s="35">
        <f>ROUND(M25*汇总2!C37,2)</f>
        <v>90.85</v>
      </c>
      <c r="O25" s="35">
        <f>ROUND(M25*汇总2!C38,2)</f>
        <v>61.58</v>
      </c>
    </row>
    <row r="26" spans="1:15">
      <c r="A26" s="71">
        <v>23</v>
      </c>
      <c r="B26" s="34" t="s">
        <v>8</v>
      </c>
      <c r="C26" s="34" t="s">
        <v>299</v>
      </c>
      <c r="D26" s="46" t="s">
        <v>320</v>
      </c>
      <c r="E26" s="57" t="s">
        <v>301</v>
      </c>
      <c r="F26" s="55"/>
      <c r="G26" s="55">
        <v>10181.92</v>
      </c>
      <c r="H26" s="47">
        <v>150</v>
      </c>
      <c r="I26" s="47">
        <v>200</v>
      </c>
      <c r="J26" s="114">
        <v>200</v>
      </c>
      <c r="K26" s="117"/>
      <c r="L26" s="117">
        <v>10095.59</v>
      </c>
      <c r="M26" s="118">
        <f t="shared" si="0"/>
        <v>200</v>
      </c>
      <c r="N26" s="35">
        <f>ROUND(M26*汇总2!C37,2)</f>
        <v>99.3</v>
      </c>
      <c r="O26" s="35">
        <f>ROUND(M26*汇总2!C38,2)</f>
        <v>67.31</v>
      </c>
    </row>
    <row r="27" spans="1:15">
      <c r="A27" s="71">
        <v>24</v>
      </c>
      <c r="B27" s="34" t="s">
        <v>8</v>
      </c>
      <c r="C27" s="34" t="s">
        <v>299</v>
      </c>
      <c r="D27" s="46" t="s">
        <v>321</v>
      </c>
      <c r="E27" s="57" t="s">
        <v>301</v>
      </c>
      <c r="F27" s="55"/>
      <c r="G27" s="55">
        <v>2739.56</v>
      </c>
      <c r="H27" s="47">
        <v>150</v>
      </c>
      <c r="I27" s="47">
        <v>200</v>
      </c>
      <c r="J27" s="114">
        <v>54.79</v>
      </c>
      <c r="K27" s="117"/>
      <c r="L27" s="117">
        <v>2738.25</v>
      </c>
      <c r="M27" s="118">
        <f t="shared" si="0"/>
        <v>54.77</v>
      </c>
      <c r="N27" s="35">
        <f>ROUND(M27*汇总2!C37,2)</f>
        <v>27.19</v>
      </c>
      <c r="O27" s="35">
        <f>ROUND(M27*汇总2!C38,2)</f>
        <v>18.43</v>
      </c>
    </row>
    <row r="28" spans="1:15">
      <c r="A28" s="71">
        <v>25</v>
      </c>
      <c r="B28" s="34" t="s">
        <v>8</v>
      </c>
      <c r="C28" s="34" t="s">
        <v>299</v>
      </c>
      <c r="D28" s="46" t="s">
        <v>322</v>
      </c>
      <c r="E28" s="57" t="s">
        <v>301</v>
      </c>
      <c r="F28" s="55"/>
      <c r="G28" s="55">
        <v>3117.17</v>
      </c>
      <c r="H28" s="47">
        <v>150</v>
      </c>
      <c r="I28" s="47">
        <v>200</v>
      </c>
      <c r="J28" s="114">
        <v>62.3434</v>
      </c>
      <c r="K28" s="117"/>
      <c r="L28" s="117">
        <v>2995.75</v>
      </c>
      <c r="M28" s="118">
        <f t="shared" si="0"/>
        <v>59.92</v>
      </c>
      <c r="N28" s="35">
        <f>ROUND(M28*汇总2!C37,2)</f>
        <v>29.75</v>
      </c>
      <c r="O28" s="35">
        <f>ROUND(M28*汇总2!C38,2)</f>
        <v>20.17</v>
      </c>
    </row>
    <row r="29" spans="1:15">
      <c r="A29" s="71">
        <v>26</v>
      </c>
      <c r="B29" s="34" t="s">
        <v>8</v>
      </c>
      <c r="C29" s="34" t="s">
        <v>299</v>
      </c>
      <c r="D29" s="46" t="s">
        <v>323</v>
      </c>
      <c r="E29" s="57" t="s">
        <v>301</v>
      </c>
      <c r="F29" s="55"/>
      <c r="G29" s="55">
        <v>2853</v>
      </c>
      <c r="H29" s="47">
        <v>150</v>
      </c>
      <c r="I29" s="47">
        <v>200</v>
      </c>
      <c r="J29" s="114">
        <v>57.06</v>
      </c>
      <c r="K29" s="117"/>
      <c r="L29" s="117">
        <v>2786.57</v>
      </c>
      <c r="M29" s="118">
        <f t="shared" si="0"/>
        <v>55.73</v>
      </c>
      <c r="N29" s="35">
        <f>ROUND(M29*汇总2!C37,2)</f>
        <v>27.67</v>
      </c>
      <c r="O29" s="35">
        <f>ROUND(M29*汇总2!C38,2)</f>
        <v>18.76</v>
      </c>
    </row>
    <row r="30" spans="1:15">
      <c r="A30" s="71">
        <v>27</v>
      </c>
      <c r="B30" s="34" t="s">
        <v>8</v>
      </c>
      <c r="C30" s="34" t="s">
        <v>299</v>
      </c>
      <c r="D30" s="46" t="s">
        <v>324</v>
      </c>
      <c r="E30" s="34" t="s">
        <v>295</v>
      </c>
      <c r="F30" s="55">
        <v>7384.83</v>
      </c>
      <c r="G30" s="55"/>
      <c r="H30" s="47">
        <v>150</v>
      </c>
      <c r="I30" s="47">
        <v>200</v>
      </c>
      <c r="J30" s="114">
        <v>110.8</v>
      </c>
      <c r="K30" s="117">
        <v>7384.83</v>
      </c>
      <c r="L30" s="117"/>
      <c r="M30" s="118">
        <f t="shared" si="0"/>
        <v>110.77</v>
      </c>
      <c r="N30" s="35">
        <f>ROUND(M30*汇总2!C37,2)</f>
        <v>55</v>
      </c>
      <c r="O30" s="35">
        <f>ROUND(M30*汇总2!C38,2)</f>
        <v>37.28</v>
      </c>
    </row>
    <row r="31" spans="1:15">
      <c r="A31" s="71">
        <v>28</v>
      </c>
      <c r="B31" s="34" t="s">
        <v>8</v>
      </c>
      <c r="C31" s="34" t="s">
        <v>299</v>
      </c>
      <c r="D31" s="46" t="s">
        <v>253</v>
      </c>
      <c r="E31" s="57" t="s">
        <v>301</v>
      </c>
      <c r="F31" s="55"/>
      <c r="G31" s="55">
        <v>3345.8</v>
      </c>
      <c r="H31" s="47">
        <v>150</v>
      </c>
      <c r="I31" s="47">
        <v>200</v>
      </c>
      <c r="J31" s="114">
        <v>66.916</v>
      </c>
      <c r="K31" s="117"/>
      <c r="L31" s="117">
        <v>3345.22</v>
      </c>
      <c r="M31" s="118">
        <f t="shared" si="0"/>
        <v>66.9</v>
      </c>
      <c r="N31" s="35">
        <f>ROUND(M31*汇总2!C37,2)</f>
        <v>33.22</v>
      </c>
      <c r="O31" s="35">
        <f>ROUND(M31*汇总2!C38,2)</f>
        <v>22.52</v>
      </c>
    </row>
    <row r="32" spans="1:15">
      <c r="A32" s="71">
        <v>29</v>
      </c>
      <c r="B32" s="34" t="s">
        <v>8</v>
      </c>
      <c r="C32" s="34" t="s">
        <v>299</v>
      </c>
      <c r="D32" s="46" t="s">
        <v>325</v>
      </c>
      <c r="E32" s="57" t="s">
        <v>301</v>
      </c>
      <c r="F32" s="55"/>
      <c r="G32" s="55">
        <v>2995.2</v>
      </c>
      <c r="H32" s="47">
        <v>150</v>
      </c>
      <c r="I32" s="47">
        <v>200</v>
      </c>
      <c r="J32" s="114">
        <v>59.904</v>
      </c>
      <c r="K32" s="117"/>
      <c r="L32" s="117">
        <v>2988.52</v>
      </c>
      <c r="M32" s="118">
        <f t="shared" si="0"/>
        <v>59.77</v>
      </c>
      <c r="N32" s="35">
        <f>ROUND(M32*汇总2!C37,2)</f>
        <v>29.68</v>
      </c>
      <c r="O32" s="35">
        <f>ROUND(M32*汇总2!C38,2)</f>
        <v>20.12</v>
      </c>
    </row>
    <row r="33" spans="1:15">
      <c r="A33" s="71">
        <v>30</v>
      </c>
      <c r="B33" s="34" t="s">
        <v>8</v>
      </c>
      <c r="C33" s="34" t="s">
        <v>299</v>
      </c>
      <c r="D33" s="46" t="s">
        <v>326</v>
      </c>
      <c r="E33" s="57" t="s">
        <v>301</v>
      </c>
      <c r="F33" s="55"/>
      <c r="G33" s="55">
        <v>2678</v>
      </c>
      <c r="H33" s="47">
        <v>150</v>
      </c>
      <c r="I33" s="47">
        <v>200</v>
      </c>
      <c r="J33" s="114">
        <v>53.56</v>
      </c>
      <c r="K33" s="117"/>
      <c r="L33" s="117">
        <v>2662.55</v>
      </c>
      <c r="M33" s="118">
        <f t="shared" si="0"/>
        <v>53.25</v>
      </c>
      <c r="N33" s="35">
        <f>ROUND(M33*汇总2!C37,2)</f>
        <v>26.44</v>
      </c>
      <c r="O33" s="35">
        <f>ROUND(M33*汇总2!C38,2)</f>
        <v>17.92</v>
      </c>
    </row>
    <row r="34" spans="1:15">
      <c r="A34" s="34"/>
      <c r="B34" s="34" t="s">
        <v>209</v>
      </c>
      <c r="C34" s="34"/>
      <c r="D34" s="34"/>
      <c r="E34" s="34"/>
      <c r="F34" s="34"/>
      <c r="G34" s="34"/>
      <c r="H34" s="34"/>
      <c r="I34" s="34"/>
      <c r="J34" s="114">
        <v>1933.61</v>
      </c>
      <c r="K34" s="7"/>
      <c r="L34" s="7"/>
      <c r="M34" s="118">
        <f>SUM(M4:M33)</f>
        <v>2276.22</v>
      </c>
      <c r="N34" s="118">
        <f>SUM(N4:N33)</f>
        <v>1130.16</v>
      </c>
      <c r="O34" s="118">
        <f>SUM(O4:O33)</f>
        <v>766.09</v>
      </c>
    </row>
  </sheetData>
  <mergeCells count="14">
    <mergeCell ref="A1:K1"/>
    <mergeCell ref="F2:G2"/>
    <mergeCell ref="H2:I2"/>
    <mergeCell ref="K2:L2"/>
    <mergeCell ref="B34:E34"/>
    <mergeCell ref="A2:A3"/>
    <mergeCell ref="B2:B3"/>
    <mergeCell ref="C2:C3"/>
    <mergeCell ref="D2:D3"/>
    <mergeCell ref="E2:E3"/>
    <mergeCell ref="J2:J3"/>
    <mergeCell ref="M2:M3"/>
    <mergeCell ref="N2:N3"/>
    <mergeCell ref="O2:O3"/>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workbookViewId="0">
      <selection activeCell="G15" sqref="G15"/>
    </sheetView>
  </sheetViews>
  <sheetFormatPr defaultColWidth="9" defaultRowHeight="14.4" outlineLevelRow="7"/>
  <cols>
    <col min="1" max="1" width="4.87962962962963" customWidth="1"/>
    <col min="2" max="2" width="7.37962962962963" customWidth="1"/>
    <col min="3" max="3" width="31.5" customWidth="1"/>
    <col min="4" max="4" width="27.6296296296296" customWidth="1"/>
    <col min="5" max="5" width="11.75" customWidth="1"/>
    <col min="6" max="6" width="9.5" customWidth="1"/>
    <col min="7" max="7" width="9" customWidth="1"/>
    <col min="8" max="8" width="18.5" customWidth="1"/>
    <col min="9" max="9" width="15" customWidth="1"/>
  </cols>
  <sheetData>
    <row r="1" ht="31.5" customHeight="1" spans="1:11">
      <c r="A1" s="81" t="s">
        <v>327</v>
      </c>
      <c r="B1" s="82"/>
      <c r="C1" s="82"/>
      <c r="D1" s="82"/>
      <c r="E1" s="82"/>
      <c r="F1" s="82"/>
      <c r="G1" s="82"/>
      <c r="H1" s="82"/>
      <c r="I1" s="82"/>
      <c r="J1" s="82"/>
      <c r="K1" s="82"/>
    </row>
    <row r="2" s="112" customFormat="1" ht="36" spans="1:11">
      <c r="A2" s="33" t="s">
        <v>1</v>
      </c>
      <c r="B2" s="33" t="s">
        <v>47</v>
      </c>
      <c r="C2" s="33" t="s">
        <v>48</v>
      </c>
      <c r="D2" s="33" t="s">
        <v>49</v>
      </c>
      <c r="E2" s="33" t="s">
        <v>328</v>
      </c>
      <c r="F2" s="33" t="s">
        <v>329</v>
      </c>
      <c r="G2" s="33" t="s">
        <v>330</v>
      </c>
      <c r="H2" s="33" t="s">
        <v>331</v>
      </c>
      <c r="I2" s="33" t="s">
        <v>55</v>
      </c>
      <c r="J2" s="4" t="s">
        <v>57</v>
      </c>
      <c r="K2" s="4" t="s">
        <v>58</v>
      </c>
    </row>
    <row r="3" spans="1:11">
      <c r="A3" s="41">
        <v>1</v>
      </c>
      <c r="B3" s="41" t="s">
        <v>5</v>
      </c>
      <c r="C3" s="41" t="s">
        <v>332</v>
      </c>
      <c r="D3" s="42" t="s">
        <v>333</v>
      </c>
      <c r="E3" s="80" t="s">
        <v>334</v>
      </c>
      <c r="F3" s="41">
        <v>103</v>
      </c>
      <c r="G3" s="41">
        <v>110</v>
      </c>
      <c r="H3" s="35">
        <v>20</v>
      </c>
      <c r="I3" s="35">
        <v>20</v>
      </c>
      <c r="J3" s="35">
        <f>ROUND(I3*汇总2!C37,2)</f>
        <v>9.93</v>
      </c>
      <c r="K3" s="35">
        <f>ROUND(I3*汇总2!C38,2)</f>
        <v>6.73</v>
      </c>
    </row>
    <row r="4" spans="1:11">
      <c r="A4" s="41">
        <v>2</v>
      </c>
      <c r="B4" s="41" t="s">
        <v>5</v>
      </c>
      <c r="C4" s="41" t="s">
        <v>332</v>
      </c>
      <c r="D4" s="42" t="s">
        <v>335</v>
      </c>
      <c r="E4" s="80" t="s">
        <v>336</v>
      </c>
      <c r="F4" s="41">
        <v>123</v>
      </c>
      <c r="G4" s="41">
        <v>1800</v>
      </c>
      <c r="H4" s="35">
        <v>20</v>
      </c>
      <c r="I4" s="35">
        <v>20</v>
      </c>
      <c r="J4" s="35">
        <f>ROUND(I4*汇总2!C37,2)</f>
        <v>9.93</v>
      </c>
      <c r="K4" s="35">
        <f>ROUND(I4*汇总2!C38,2)</f>
        <v>6.73</v>
      </c>
    </row>
    <row r="5" ht="24" spans="1:11">
      <c r="A5" s="41">
        <v>3</v>
      </c>
      <c r="B5" s="47" t="s">
        <v>7</v>
      </c>
      <c r="C5" s="41" t="s">
        <v>332</v>
      </c>
      <c r="D5" s="51" t="s">
        <v>337</v>
      </c>
      <c r="E5" s="113" t="s">
        <v>338</v>
      </c>
      <c r="F5" s="47">
        <v>102</v>
      </c>
      <c r="G5" s="47">
        <v>1564</v>
      </c>
      <c r="H5" s="35">
        <v>20</v>
      </c>
      <c r="I5" s="35">
        <v>20</v>
      </c>
      <c r="J5" s="35">
        <f>ROUND(I5*汇总2!C37,2)</f>
        <v>9.93</v>
      </c>
      <c r="K5" s="35">
        <f>ROUND(I5*汇总2!C38,2)</f>
        <v>6.73</v>
      </c>
    </row>
    <row r="6" spans="1:11">
      <c r="A6" s="41">
        <v>4</v>
      </c>
      <c r="B6" s="34" t="s">
        <v>8</v>
      </c>
      <c r="C6" s="41" t="s">
        <v>332</v>
      </c>
      <c r="D6" s="46" t="s">
        <v>339</v>
      </c>
      <c r="E6" s="114" t="s">
        <v>340</v>
      </c>
      <c r="F6" s="34">
        <v>120</v>
      </c>
      <c r="G6" s="34">
        <v>1080</v>
      </c>
      <c r="H6" s="35">
        <v>20</v>
      </c>
      <c r="I6" s="35">
        <v>20</v>
      </c>
      <c r="J6" s="35">
        <f>ROUND(I6*汇总2!C37,2)</f>
        <v>9.93</v>
      </c>
      <c r="K6" s="35">
        <f>ROUND(I6*汇总2!C38,2)</f>
        <v>6.73</v>
      </c>
    </row>
    <row r="7" spans="1:11">
      <c r="A7" s="41">
        <v>5</v>
      </c>
      <c r="B7" s="34" t="s">
        <v>8</v>
      </c>
      <c r="C7" s="41" t="s">
        <v>332</v>
      </c>
      <c r="D7" s="46" t="s">
        <v>341</v>
      </c>
      <c r="E7" s="114" t="s">
        <v>342</v>
      </c>
      <c r="F7" s="34">
        <v>132</v>
      </c>
      <c r="G7" s="34">
        <v>500</v>
      </c>
      <c r="H7" s="35">
        <v>20</v>
      </c>
      <c r="I7" s="35">
        <v>20</v>
      </c>
      <c r="J7" s="35">
        <f>ROUND(I7*汇总2!C37,2)</f>
        <v>9.93</v>
      </c>
      <c r="K7" s="35">
        <f>ROUND(I7*汇总2!C38,2)</f>
        <v>6.73</v>
      </c>
    </row>
    <row r="8" spans="1:11">
      <c r="A8" s="34"/>
      <c r="B8" s="34" t="s">
        <v>209</v>
      </c>
      <c r="C8" s="34"/>
      <c r="D8" s="34"/>
      <c r="E8" s="34"/>
      <c r="F8" s="34"/>
      <c r="G8" s="34"/>
      <c r="H8" s="35">
        <f>SUM(H3:H7)</f>
        <v>100</v>
      </c>
      <c r="I8" s="35">
        <f>SUM(I3:I7)</f>
        <v>100</v>
      </c>
      <c r="J8" s="35">
        <f>SUM(J3:J7)</f>
        <v>49.65</v>
      </c>
      <c r="K8" s="35">
        <f>SUM(K3:K7)</f>
        <v>33.65</v>
      </c>
    </row>
  </sheetData>
  <mergeCells count="2">
    <mergeCell ref="A1:K1"/>
    <mergeCell ref="B8:D8"/>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99"/>
  <sheetViews>
    <sheetView topLeftCell="A74" workbookViewId="0">
      <selection activeCell="N107" sqref="N107"/>
    </sheetView>
  </sheetViews>
  <sheetFormatPr defaultColWidth="9" defaultRowHeight="14.4"/>
  <cols>
    <col min="1" max="1" width="4.87962962962963" style="10" customWidth="1"/>
    <col min="2" max="2" width="9.37962962962963" style="10" customWidth="1"/>
    <col min="3" max="3" width="28.6296296296296" style="10" customWidth="1"/>
    <col min="4" max="4" width="33.75" style="11" customWidth="1"/>
    <col min="5" max="5" width="34.6296296296296" style="98" customWidth="1"/>
    <col min="6" max="6" width="12.3796296296296" style="10" customWidth="1"/>
    <col min="7" max="7" width="14.8796296296296" style="10" customWidth="1"/>
    <col min="8" max="8" width="12.8796296296296" style="10" customWidth="1"/>
    <col min="9" max="9" width="9" style="10"/>
    <col min="10" max="10" width="9.87962962962963" style="10" customWidth="1"/>
    <col min="11" max="16384" width="9" style="10"/>
  </cols>
  <sheetData>
    <row r="1" ht="42.75" customHeight="1" spans="1:10">
      <c r="A1" s="99" t="s">
        <v>343</v>
      </c>
      <c r="B1" s="100"/>
      <c r="C1" s="100"/>
      <c r="D1" s="100"/>
      <c r="E1" s="100"/>
      <c r="F1" s="100"/>
      <c r="G1" s="100"/>
      <c r="H1" s="100"/>
      <c r="I1" s="100"/>
      <c r="J1" s="8"/>
    </row>
    <row r="2" ht="36" spans="1:10">
      <c r="A2" s="15" t="s">
        <v>1</v>
      </c>
      <c r="B2" s="15" t="s">
        <v>47</v>
      </c>
      <c r="C2" s="15" t="s">
        <v>48</v>
      </c>
      <c r="D2" s="101" t="s">
        <v>49</v>
      </c>
      <c r="E2" s="15" t="s">
        <v>50</v>
      </c>
      <c r="F2" s="15" t="s">
        <v>331</v>
      </c>
      <c r="G2" s="15" t="s">
        <v>55</v>
      </c>
      <c r="H2" s="15" t="s">
        <v>57</v>
      </c>
      <c r="I2" s="15" t="s">
        <v>58</v>
      </c>
      <c r="J2" s="15" t="s">
        <v>56</v>
      </c>
    </row>
    <row r="3" ht="24" spans="1:10">
      <c r="A3" s="54">
        <v>1</v>
      </c>
      <c r="B3" s="54" t="s">
        <v>5</v>
      </c>
      <c r="C3" s="47" t="s">
        <v>344</v>
      </c>
      <c r="D3" s="70" t="s">
        <v>345</v>
      </c>
      <c r="E3" s="47" t="s">
        <v>346</v>
      </c>
      <c r="F3" s="102">
        <v>10</v>
      </c>
      <c r="G3" s="102">
        <v>10</v>
      </c>
      <c r="H3" s="102">
        <f>ROUND(G3*汇总2!C37,2)</f>
        <v>4.96</v>
      </c>
      <c r="I3" s="102">
        <f>ROUND(G3*汇总2!C38,2)</f>
        <v>3.37</v>
      </c>
      <c r="J3" s="102"/>
    </row>
    <row r="4" ht="24" spans="1:10">
      <c r="A4" s="54">
        <v>2</v>
      </c>
      <c r="B4" s="54" t="s">
        <v>5</v>
      </c>
      <c r="C4" s="47" t="s">
        <v>344</v>
      </c>
      <c r="D4" s="70" t="s">
        <v>347</v>
      </c>
      <c r="E4" s="47" t="s">
        <v>348</v>
      </c>
      <c r="F4" s="102">
        <v>20</v>
      </c>
      <c r="G4" s="102">
        <v>20</v>
      </c>
      <c r="H4" s="102">
        <f>ROUND(G4*汇总2!C37,2)</f>
        <v>9.93</v>
      </c>
      <c r="I4" s="102">
        <f>ROUND(G4*汇总2!C38,2)</f>
        <v>6.73</v>
      </c>
      <c r="J4" s="102"/>
    </row>
    <row r="5" ht="24" spans="1:10">
      <c r="A5" s="54">
        <v>3</v>
      </c>
      <c r="B5" s="54" t="s">
        <v>5</v>
      </c>
      <c r="C5" s="47" t="s">
        <v>344</v>
      </c>
      <c r="D5" s="70" t="s">
        <v>349</v>
      </c>
      <c r="E5" s="47" t="s">
        <v>350</v>
      </c>
      <c r="F5" s="102">
        <v>32</v>
      </c>
      <c r="G5" s="102">
        <v>20</v>
      </c>
      <c r="H5" s="102">
        <f>ROUND(G5*汇总2!C37,2)</f>
        <v>9.93</v>
      </c>
      <c r="I5" s="102">
        <f>ROUND(G5*汇总2!C38,2)</f>
        <v>6.73</v>
      </c>
      <c r="J5" s="102"/>
    </row>
    <row r="6" ht="24" spans="1:10">
      <c r="A6" s="54">
        <v>4</v>
      </c>
      <c r="B6" s="54" t="s">
        <v>5</v>
      </c>
      <c r="C6" s="47" t="s">
        <v>344</v>
      </c>
      <c r="D6" s="70" t="s">
        <v>351</v>
      </c>
      <c r="E6" s="47" t="s">
        <v>352</v>
      </c>
      <c r="F6" s="102">
        <v>10</v>
      </c>
      <c r="G6" s="102">
        <v>10</v>
      </c>
      <c r="H6" s="102">
        <f>ROUND(G6*汇总2!C37,2)</f>
        <v>4.96</v>
      </c>
      <c r="I6" s="102">
        <f>ROUND(G6*汇总2!C38,2)</f>
        <v>3.37</v>
      </c>
      <c r="J6" s="102"/>
    </row>
    <row r="7" ht="24" spans="1:10">
      <c r="A7" s="54">
        <v>5</v>
      </c>
      <c r="B7" s="54" t="s">
        <v>5</v>
      </c>
      <c r="C7" s="47" t="s">
        <v>344</v>
      </c>
      <c r="D7" s="70" t="s">
        <v>62</v>
      </c>
      <c r="E7" s="47" t="s">
        <v>353</v>
      </c>
      <c r="F7" s="102">
        <v>10</v>
      </c>
      <c r="G7" s="102">
        <v>10</v>
      </c>
      <c r="H7" s="102">
        <f>ROUND(G7*汇总2!C37,2)</f>
        <v>4.96</v>
      </c>
      <c r="I7" s="102">
        <f>ROUND(G7*汇总2!C38,2)</f>
        <v>3.37</v>
      </c>
      <c r="J7" s="102"/>
    </row>
    <row r="8" s="62" customFormat="1" ht="72" spans="1:10">
      <c r="A8" s="54">
        <v>6</v>
      </c>
      <c r="B8" s="54" t="s">
        <v>5</v>
      </c>
      <c r="C8" s="47" t="s">
        <v>344</v>
      </c>
      <c r="D8" s="70" t="s">
        <v>354</v>
      </c>
      <c r="E8" s="47" t="s">
        <v>355</v>
      </c>
      <c r="F8" s="102">
        <v>35</v>
      </c>
      <c r="G8" s="102">
        <v>25</v>
      </c>
      <c r="H8" s="102">
        <f>ROUND(G8*汇总2!C37,2)</f>
        <v>12.41</v>
      </c>
      <c r="I8" s="102">
        <f>ROUND(G8*汇总2!C38,2)</f>
        <v>8.41</v>
      </c>
      <c r="J8" s="104" t="s">
        <v>356</v>
      </c>
    </row>
    <row r="9" ht="24" spans="1:10">
      <c r="A9" s="54">
        <v>7</v>
      </c>
      <c r="B9" s="54" t="s">
        <v>5</v>
      </c>
      <c r="C9" s="47" t="s">
        <v>344</v>
      </c>
      <c r="D9" s="70" t="s">
        <v>234</v>
      </c>
      <c r="E9" s="47" t="s">
        <v>357</v>
      </c>
      <c r="F9" s="102">
        <v>20</v>
      </c>
      <c r="G9" s="102">
        <v>20</v>
      </c>
      <c r="H9" s="102">
        <f>ROUND(G9*汇总2!C37,2)</f>
        <v>9.93</v>
      </c>
      <c r="I9" s="102">
        <f>ROUND(G9*汇总2!C38,2)</f>
        <v>6.73</v>
      </c>
      <c r="J9" s="102"/>
    </row>
    <row r="10" ht="24" spans="1:10">
      <c r="A10" s="54">
        <v>8</v>
      </c>
      <c r="B10" s="54" t="s">
        <v>5</v>
      </c>
      <c r="C10" s="47" t="s">
        <v>344</v>
      </c>
      <c r="D10" s="70" t="s">
        <v>60</v>
      </c>
      <c r="E10" s="47" t="s">
        <v>358</v>
      </c>
      <c r="F10" s="102">
        <v>10</v>
      </c>
      <c r="G10" s="102">
        <v>10</v>
      </c>
      <c r="H10" s="102">
        <f>ROUND(G10*汇总2!C37,2)</f>
        <v>4.96</v>
      </c>
      <c r="I10" s="102">
        <f>ROUND(G10*汇总2!C38,2)</f>
        <v>3.37</v>
      </c>
      <c r="J10" s="102"/>
    </row>
    <row r="11" ht="36" spans="1:10">
      <c r="A11" s="54">
        <v>9</v>
      </c>
      <c r="B11" s="54" t="s">
        <v>5</v>
      </c>
      <c r="C11" s="47" t="s">
        <v>344</v>
      </c>
      <c r="D11" s="70" t="s">
        <v>359</v>
      </c>
      <c r="E11" s="47" t="s">
        <v>360</v>
      </c>
      <c r="F11" s="102">
        <v>25</v>
      </c>
      <c r="G11" s="102">
        <v>25</v>
      </c>
      <c r="H11" s="102">
        <f>ROUND(G11*汇总2!C37,2)</f>
        <v>12.41</v>
      </c>
      <c r="I11" s="102">
        <f>ROUND(G11*汇总2!C38,2)</f>
        <v>8.41</v>
      </c>
      <c r="J11" s="102"/>
    </row>
    <row r="12" ht="24" spans="1:10">
      <c r="A12" s="54">
        <v>10</v>
      </c>
      <c r="B12" s="54" t="s">
        <v>5</v>
      </c>
      <c r="C12" s="47" t="s">
        <v>344</v>
      </c>
      <c r="D12" s="51" t="s">
        <v>361</v>
      </c>
      <c r="E12" s="47" t="s">
        <v>362</v>
      </c>
      <c r="F12" s="55">
        <v>15</v>
      </c>
      <c r="G12" s="55">
        <v>15</v>
      </c>
      <c r="H12" s="102">
        <f>ROUND(G12*汇总2!C37,2)</f>
        <v>7.45</v>
      </c>
      <c r="I12" s="102">
        <f>ROUND(G12*汇总2!C38,2)</f>
        <v>5.05</v>
      </c>
      <c r="J12" s="102"/>
    </row>
    <row r="13" s="62" customFormat="1" ht="24" spans="1:10">
      <c r="A13" s="54">
        <v>11</v>
      </c>
      <c r="B13" s="54" t="s">
        <v>5</v>
      </c>
      <c r="C13" s="47" t="s">
        <v>344</v>
      </c>
      <c r="D13" s="51" t="s">
        <v>363</v>
      </c>
      <c r="E13" s="47" t="s">
        <v>364</v>
      </c>
      <c r="F13" s="55">
        <v>10</v>
      </c>
      <c r="G13" s="103">
        <v>0</v>
      </c>
      <c r="H13" s="102">
        <f>ROUND(G13*汇总2!C37,2)</f>
        <v>0</v>
      </c>
      <c r="I13" s="102">
        <f>ROUND(G13*汇总2!C38,2)</f>
        <v>0</v>
      </c>
      <c r="J13" s="102"/>
    </row>
    <row r="14" s="10" customFormat="1" ht="24" spans="1:10">
      <c r="A14" s="54">
        <v>12</v>
      </c>
      <c r="B14" s="54" t="s">
        <v>5</v>
      </c>
      <c r="C14" s="47" t="s">
        <v>344</v>
      </c>
      <c r="D14" s="51" t="s">
        <v>365</v>
      </c>
      <c r="E14" s="47" t="s">
        <v>366</v>
      </c>
      <c r="F14" s="55">
        <v>36</v>
      </c>
      <c r="G14" s="55">
        <v>0</v>
      </c>
      <c r="H14" s="102">
        <f>ROUND(G14*汇总2!C37,2)</f>
        <v>0</v>
      </c>
      <c r="I14" s="102">
        <f>ROUND(G14*汇总2!C38,2)</f>
        <v>0</v>
      </c>
      <c r="J14" s="102"/>
    </row>
    <row r="15" ht="24" spans="1:10">
      <c r="A15" s="54">
        <v>13</v>
      </c>
      <c r="B15" s="54" t="s">
        <v>6</v>
      </c>
      <c r="C15" s="47" t="s">
        <v>344</v>
      </c>
      <c r="D15" s="51" t="s">
        <v>367</v>
      </c>
      <c r="E15" s="47" t="s">
        <v>368</v>
      </c>
      <c r="F15" s="102">
        <v>5</v>
      </c>
      <c r="G15" s="102">
        <v>5</v>
      </c>
      <c r="H15" s="102">
        <f>ROUND(G15*汇总2!C37,2)</f>
        <v>2.48</v>
      </c>
      <c r="I15" s="102">
        <f>ROUND(G15*汇总2!C38,2)</f>
        <v>1.68</v>
      </c>
      <c r="J15" s="102"/>
    </row>
    <row r="16" ht="24" spans="1:10">
      <c r="A16" s="54">
        <v>14</v>
      </c>
      <c r="B16" s="54" t="s">
        <v>6</v>
      </c>
      <c r="C16" s="47" t="s">
        <v>344</v>
      </c>
      <c r="D16" s="51" t="s">
        <v>87</v>
      </c>
      <c r="E16" s="47" t="s">
        <v>369</v>
      </c>
      <c r="F16" s="102">
        <v>5</v>
      </c>
      <c r="G16" s="102">
        <v>5</v>
      </c>
      <c r="H16" s="102">
        <f>ROUND(G16*汇总2!C37,2)</f>
        <v>2.48</v>
      </c>
      <c r="I16" s="102">
        <f>ROUND(G16*汇总2!C38,2)</f>
        <v>1.68</v>
      </c>
      <c r="J16" s="102"/>
    </row>
    <row r="17" ht="24" spans="1:10">
      <c r="A17" s="54">
        <v>15</v>
      </c>
      <c r="B17" s="54" t="s">
        <v>6</v>
      </c>
      <c r="C17" s="47" t="s">
        <v>344</v>
      </c>
      <c r="D17" s="51" t="s">
        <v>370</v>
      </c>
      <c r="E17" s="47" t="s">
        <v>371</v>
      </c>
      <c r="F17" s="102">
        <v>10</v>
      </c>
      <c r="G17" s="102">
        <v>10</v>
      </c>
      <c r="H17" s="102">
        <f>ROUND(G17*汇总2!C37,2)</f>
        <v>4.96</v>
      </c>
      <c r="I17" s="102">
        <f>ROUND(G17*汇总2!C38,2)</f>
        <v>3.37</v>
      </c>
      <c r="J17" s="102"/>
    </row>
    <row r="18" s="10" customFormat="1" ht="24" spans="1:10">
      <c r="A18" s="54">
        <v>16</v>
      </c>
      <c r="B18" s="54" t="s">
        <v>6</v>
      </c>
      <c r="C18" s="47" t="s">
        <v>344</v>
      </c>
      <c r="D18" s="51" t="s">
        <v>372</v>
      </c>
      <c r="E18" s="47" t="s">
        <v>373</v>
      </c>
      <c r="F18" s="102">
        <v>6</v>
      </c>
      <c r="G18" s="102">
        <v>0</v>
      </c>
      <c r="H18" s="102">
        <f>ROUND(G18*汇总2!C37,2)</f>
        <v>0</v>
      </c>
      <c r="I18" s="102">
        <f>ROUND(G18*汇总2!C38,2)</f>
        <v>0</v>
      </c>
      <c r="J18" s="102"/>
    </row>
    <row r="19" s="10" customFormat="1" ht="24" spans="1:10">
      <c r="A19" s="54">
        <v>17</v>
      </c>
      <c r="B19" s="54" t="s">
        <v>6</v>
      </c>
      <c r="C19" s="47" t="s">
        <v>344</v>
      </c>
      <c r="D19" s="51" t="s">
        <v>374</v>
      </c>
      <c r="E19" s="47" t="s">
        <v>375</v>
      </c>
      <c r="F19" s="102">
        <v>12</v>
      </c>
      <c r="G19" s="102">
        <v>0</v>
      </c>
      <c r="H19" s="102">
        <f>ROUND(G19*汇总2!C37,2)</f>
        <v>0</v>
      </c>
      <c r="I19" s="102">
        <f>ROUND(G19*汇总2!C38,2)</f>
        <v>0</v>
      </c>
      <c r="J19" s="102"/>
    </row>
    <row r="20" ht="24" spans="1:10">
      <c r="A20" s="54">
        <v>18</v>
      </c>
      <c r="B20" s="54" t="s">
        <v>6</v>
      </c>
      <c r="C20" s="47" t="s">
        <v>344</v>
      </c>
      <c r="D20" s="51" t="s">
        <v>376</v>
      </c>
      <c r="E20" s="47" t="s">
        <v>377</v>
      </c>
      <c r="F20" s="102">
        <v>5</v>
      </c>
      <c r="G20" s="102">
        <v>5</v>
      </c>
      <c r="H20" s="102">
        <f>ROUND(G20*汇总2!C37,2)</f>
        <v>2.48</v>
      </c>
      <c r="I20" s="102">
        <f>ROUND(G20*汇总2!C38,2)</f>
        <v>1.68</v>
      </c>
      <c r="J20" s="102"/>
    </row>
    <row r="21" ht="24" spans="1:10">
      <c r="A21" s="54">
        <v>19</v>
      </c>
      <c r="B21" s="54" t="s">
        <v>6</v>
      </c>
      <c r="C21" s="47" t="s">
        <v>344</v>
      </c>
      <c r="D21" s="51" t="s">
        <v>378</v>
      </c>
      <c r="E21" s="47" t="s">
        <v>379</v>
      </c>
      <c r="F21" s="102">
        <v>10</v>
      </c>
      <c r="G21" s="102">
        <v>10</v>
      </c>
      <c r="H21" s="102">
        <f>ROUND(G21*汇总2!C37,2)</f>
        <v>4.96</v>
      </c>
      <c r="I21" s="102">
        <f>ROUND(G21*汇总2!C38,2)</f>
        <v>3.37</v>
      </c>
      <c r="J21" s="102"/>
    </row>
    <row r="22" ht="24" spans="1:10">
      <c r="A22" s="54">
        <v>20</v>
      </c>
      <c r="B22" s="54" t="s">
        <v>6</v>
      </c>
      <c r="C22" s="47" t="s">
        <v>344</v>
      </c>
      <c r="D22" s="51" t="s">
        <v>380</v>
      </c>
      <c r="E22" s="47" t="s">
        <v>381</v>
      </c>
      <c r="F22" s="102">
        <v>10</v>
      </c>
      <c r="G22" s="102">
        <v>10</v>
      </c>
      <c r="H22" s="102">
        <f>ROUND(G22*汇总2!C37,2)</f>
        <v>4.96</v>
      </c>
      <c r="I22" s="102">
        <f>ROUND(G22*汇总2!C38,2)</f>
        <v>3.37</v>
      </c>
      <c r="J22" s="102"/>
    </row>
    <row r="23" ht="24" spans="1:10">
      <c r="A23" s="54">
        <v>21</v>
      </c>
      <c r="B23" s="54" t="s">
        <v>6</v>
      </c>
      <c r="C23" s="47" t="s">
        <v>344</v>
      </c>
      <c r="D23" s="51" t="s">
        <v>382</v>
      </c>
      <c r="E23" s="47" t="s">
        <v>358</v>
      </c>
      <c r="F23" s="102">
        <v>10</v>
      </c>
      <c r="G23" s="102">
        <v>10</v>
      </c>
      <c r="H23" s="102">
        <f>ROUND(G23*汇总2!C37,2)</f>
        <v>4.96</v>
      </c>
      <c r="I23" s="102">
        <f>ROUND(G23*汇总2!C38,2)</f>
        <v>3.37</v>
      </c>
      <c r="J23" s="102"/>
    </row>
    <row r="24" ht="24" spans="1:10">
      <c r="A24" s="54">
        <v>22</v>
      </c>
      <c r="B24" s="54" t="s">
        <v>6</v>
      </c>
      <c r="C24" s="47" t="s">
        <v>344</v>
      </c>
      <c r="D24" s="51" t="s">
        <v>304</v>
      </c>
      <c r="E24" s="47" t="s">
        <v>383</v>
      </c>
      <c r="F24" s="102">
        <v>20</v>
      </c>
      <c r="G24" s="102">
        <v>20</v>
      </c>
      <c r="H24" s="102">
        <f>ROUND(G24*汇总2!C37,2)</f>
        <v>9.93</v>
      </c>
      <c r="I24" s="102">
        <f>ROUND(G24*汇总2!C38,2)</f>
        <v>6.73</v>
      </c>
      <c r="J24" s="102"/>
    </row>
    <row r="25" s="10" customFormat="1" ht="24" spans="1:10">
      <c r="A25" s="54">
        <v>23</v>
      </c>
      <c r="B25" s="54" t="s">
        <v>6</v>
      </c>
      <c r="C25" s="47" t="s">
        <v>344</v>
      </c>
      <c r="D25" s="51" t="s">
        <v>384</v>
      </c>
      <c r="E25" s="47" t="s">
        <v>385</v>
      </c>
      <c r="F25" s="102">
        <v>18</v>
      </c>
      <c r="G25" s="102">
        <v>0</v>
      </c>
      <c r="H25" s="102">
        <f>ROUND(G25*汇总2!C37,2)</f>
        <v>0</v>
      </c>
      <c r="I25" s="102">
        <f>ROUND(G25*汇总2!C38,2)</f>
        <v>0</v>
      </c>
      <c r="J25" s="102"/>
    </row>
    <row r="26" ht="24" spans="1:10">
      <c r="A26" s="54">
        <v>24</v>
      </c>
      <c r="B26" s="54" t="s">
        <v>6</v>
      </c>
      <c r="C26" s="47" t="s">
        <v>344</v>
      </c>
      <c r="D26" s="51" t="s">
        <v>115</v>
      </c>
      <c r="E26" s="47" t="s">
        <v>369</v>
      </c>
      <c r="F26" s="102">
        <v>5</v>
      </c>
      <c r="G26" s="102">
        <v>5</v>
      </c>
      <c r="H26" s="102">
        <f>ROUND(G26*汇总2!C37,2)</f>
        <v>2.48</v>
      </c>
      <c r="I26" s="102">
        <f>ROUND(G26*汇总2!C38,2)</f>
        <v>1.68</v>
      </c>
      <c r="J26" s="102"/>
    </row>
    <row r="27" ht="24" spans="1:10">
      <c r="A27" s="54">
        <v>25</v>
      </c>
      <c r="B27" s="54" t="s">
        <v>6</v>
      </c>
      <c r="C27" s="47" t="s">
        <v>344</v>
      </c>
      <c r="D27" s="51" t="s">
        <v>386</v>
      </c>
      <c r="E27" s="47" t="s">
        <v>387</v>
      </c>
      <c r="F27" s="102">
        <v>5</v>
      </c>
      <c r="G27" s="102">
        <v>5</v>
      </c>
      <c r="H27" s="102">
        <f>ROUND(G27*汇总2!C37,2)</f>
        <v>2.48</v>
      </c>
      <c r="I27" s="102">
        <f>ROUND(G27*汇总2!C38,2)</f>
        <v>1.68</v>
      </c>
      <c r="J27" s="102"/>
    </row>
    <row r="28" ht="24" spans="1:10">
      <c r="A28" s="54">
        <v>26</v>
      </c>
      <c r="B28" s="54" t="s">
        <v>6</v>
      </c>
      <c r="C28" s="47" t="s">
        <v>344</v>
      </c>
      <c r="D28" s="51" t="s">
        <v>388</v>
      </c>
      <c r="E28" s="47" t="s">
        <v>389</v>
      </c>
      <c r="F28" s="102">
        <v>5</v>
      </c>
      <c r="G28" s="102">
        <v>5</v>
      </c>
      <c r="H28" s="102">
        <f>ROUND(G28*汇总2!C37,2)</f>
        <v>2.48</v>
      </c>
      <c r="I28" s="102">
        <f>ROUND(G28*汇总2!C38,2)</f>
        <v>1.68</v>
      </c>
      <c r="J28" s="102"/>
    </row>
    <row r="29" ht="24" spans="1:10">
      <c r="A29" s="54">
        <v>27</v>
      </c>
      <c r="B29" s="54" t="s">
        <v>6</v>
      </c>
      <c r="C29" s="47" t="s">
        <v>344</v>
      </c>
      <c r="D29" s="51" t="s">
        <v>390</v>
      </c>
      <c r="E29" s="47" t="s">
        <v>391</v>
      </c>
      <c r="F29" s="102">
        <v>5</v>
      </c>
      <c r="G29" s="102">
        <v>5</v>
      </c>
      <c r="H29" s="102">
        <f>ROUND(G29*汇总2!C37,2)</f>
        <v>2.48</v>
      </c>
      <c r="I29" s="102">
        <f>ROUND(G29*汇总2!C38,2)</f>
        <v>1.68</v>
      </c>
      <c r="J29" s="102"/>
    </row>
    <row r="30" ht="24" spans="1:10">
      <c r="A30" s="54">
        <v>28</v>
      </c>
      <c r="B30" s="54" t="s">
        <v>6</v>
      </c>
      <c r="C30" s="47" t="s">
        <v>344</v>
      </c>
      <c r="D30" s="70" t="s">
        <v>392</v>
      </c>
      <c r="E30" s="47" t="s">
        <v>391</v>
      </c>
      <c r="F30" s="102">
        <v>5</v>
      </c>
      <c r="G30" s="102">
        <v>5</v>
      </c>
      <c r="H30" s="102">
        <f>ROUND(G30*汇总2!C37,2)</f>
        <v>2.48</v>
      </c>
      <c r="I30" s="102">
        <f>ROUND(G30*汇总2!C38,2)</f>
        <v>1.68</v>
      </c>
      <c r="J30" s="102"/>
    </row>
    <row r="31" s="10" customFormat="1" ht="24" spans="1:10">
      <c r="A31" s="54">
        <v>29</v>
      </c>
      <c r="B31" s="54" t="s">
        <v>6</v>
      </c>
      <c r="C31" s="47" t="s">
        <v>344</v>
      </c>
      <c r="D31" s="70" t="s">
        <v>393</v>
      </c>
      <c r="E31" s="47" t="s">
        <v>394</v>
      </c>
      <c r="F31" s="102">
        <v>6</v>
      </c>
      <c r="G31" s="102">
        <v>0</v>
      </c>
      <c r="H31" s="102">
        <f>ROUND(G31*汇总2!C37,2)</f>
        <v>0</v>
      </c>
      <c r="I31" s="102">
        <f>ROUND(G31*汇总2!C38,2)</f>
        <v>0</v>
      </c>
      <c r="J31" s="102"/>
    </row>
    <row r="32" spans="1:10">
      <c r="A32" s="54">
        <v>30</v>
      </c>
      <c r="B32" s="54" t="s">
        <v>8</v>
      </c>
      <c r="C32" s="54" t="s">
        <v>344</v>
      </c>
      <c r="D32" s="70" t="s">
        <v>308</v>
      </c>
      <c r="E32" s="47" t="s">
        <v>395</v>
      </c>
      <c r="F32" s="102">
        <v>5</v>
      </c>
      <c r="G32" s="102">
        <v>5</v>
      </c>
      <c r="H32" s="102">
        <f>ROUND(G32*汇总2!C37,2)</f>
        <v>2.48</v>
      </c>
      <c r="I32" s="102">
        <f>ROUND(G32*汇总2!C38,2)</f>
        <v>1.68</v>
      </c>
      <c r="J32" s="102"/>
    </row>
    <row r="33" ht="24" spans="1:10">
      <c r="A33" s="54">
        <v>31</v>
      </c>
      <c r="B33" s="54" t="s">
        <v>8</v>
      </c>
      <c r="C33" s="54" t="s">
        <v>344</v>
      </c>
      <c r="D33" s="70" t="s">
        <v>208</v>
      </c>
      <c r="E33" s="47" t="s">
        <v>396</v>
      </c>
      <c r="F33" s="102">
        <v>10</v>
      </c>
      <c r="G33" s="102">
        <v>10</v>
      </c>
      <c r="H33" s="102">
        <f>ROUND(G33*汇总2!C37,2)</f>
        <v>4.96</v>
      </c>
      <c r="I33" s="102">
        <f>ROUND(G33*汇总2!C38,2)</f>
        <v>3.37</v>
      </c>
      <c r="J33" s="102"/>
    </row>
    <row r="34" spans="1:10">
      <c r="A34" s="54">
        <v>32</v>
      </c>
      <c r="B34" s="54" t="s">
        <v>8</v>
      </c>
      <c r="C34" s="54" t="s">
        <v>344</v>
      </c>
      <c r="D34" s="70" t="s">
        <v>126</v>
      </c>
      <c r="E34" s="47" t="s">
        <v>397</v>
      </c>
      <c r="F34" s="102">
        <v>10</v>
      </c>
      <c r="G34" s="102">
        <v>10</v>
      </c>
      <c r="H34" s="102">
        <f>ROUND(G34*汇总2!C37,2)</f>
        <v>4.96</v>
      </c>
      <c r="I34" s="102">
        <f>ROUND(G34*汇总2!C38,2)</f>
        <v>3.37</v>
      </c>
      <c r="J34" s="102"/>
    </row>
    <row r="35" spans="1:10">
      <c r="A35" s="54">
        <v>33</v>
      </c>
      <c r="B35" s="54" t="s">
        <v>8</v>
      </c>
      <c r="C35" s="54" t="s">
        <v>344</v>
      </c>
      <c r="D35" s="70" t="s">
        <v>398</v>
      </c>
      <c r="E35" s="47" t="s">
        <v>399</v>
      </c>
      <c r="F35" s="102">
        <v>5</v>
      </c>
      <c r="G35" s="102">
        <v>5</v>
      </c>
      <c r="H35" s="102">
        <f>ROUND(G35*汇总2!C37,2)</f>
        <v>2.48</v>
      </c>
      <c r="I35" s="102">
        <f>ROUND(G35*汇总2!C38,2)</f>
        <v>1.68</v>
      </c>
      <c r="J35" s="102"/>
    </row>
    <row r="36" spans="1:10">
      <c r="A36" s="54">
        <v>34</v>
      </c>
      <c r="B36" s="54" t="s">
        <v>8</v>
      </c>
      <c r="C36" s="54" t="s">
        <v>344</v>
      </c>
      <c r="D36" s="70" t="s">
        <v>400</v>
      </c>
      <c r="E36" s="47" t="s">
        <v>395</v>
      </c>
      <c r="F36" s="102">
        <v>5</v>
      </c>
      <c r="G36" s="102">
        <v>5</v>
      </c>
      <c r="H36" s="102">
        <f>ROUND(G36*汇总2!C37,2)</f>
        <v>2.48</v>
      </c>
      <c r="I36" s="102">
        <f>ROUND(G36*汇总2!C38,2)</f>
        <v>1.68</v>
      </c>
      <c r="J36" s="102"/>
    </row>
    <row r="37" spans="1:10">
      <c r="A37" s="54">
        <v>35</v>
      </c>
      <c r="B37" s="54" t="s">
        <v>8</v>
      </c>
      <c r="C37" s="54" t="s">
        <v>344</v>
      </c>
      <c r="D37" s="70" t="s">
        <v>401</v>
      </c>
      <c r="E37" s="47" t="s">
        <v>402</v>
      </c>
      <c r="F37" s="102">
        <v>5</v>
      </c>
      <c r="G37" s="102">
        <v>5</v>
      </c>
      <c r="H37" s="102">
        <f>ROUND(G37*汇总2!C37,2)</f>
        <v>2.48</v>
      </c>
      <c r="I37" s="102">
        <f>ROUND(G37*汇总2!C38,2)</f>
        <v>1.68</v>
      </c>
      <c r="J37" s="102"/>
    </row>
    <row r="38" spans="1:10">
      <c r="A38" s="54">
        <v>36</v>
      </c>
      <c r="B38" s="54" t="s">
        <v>8</v>
      </c>
      <c r="C38" s="54" t="s">
        <v>344</v>
      </c>
      <c r="D38" s="70" t="s">
        <v>403</v>
      </c>
      <c r="E38" s="47" t="s">
        <v>395</v>
      </c>
      <c r="F38" s="102">
        <v>5</v>
      </c>
      <c r="G38" s="102">
        <v>5</v>
      </c>
      <c r="H38" s="102">
        <f>ROUND(G38*汇总2!C37,2)</f>
        <v>2.48</v>
      </c>
      <c r="I38" s="102">
        <f>ROUND(G38*汇总2!C38,2)</f>
        <v>1.68</v>
      </c>
      <c r="J38" s="102"/>
    </row>
    <row r="39" spans="1:10">
      <c r="A39" s="54">
        <v>37</v>
      </c>
      <c r="B39" s="54" t="s">
        <v>8</v>
      </c>
      <c r="C39" s="54" t="s">
        <v>344</v>
      </c>
      <c r="D39" s="70" t="s">
        <v>213</v>
      </c>
      <c r="E39" s="47" t="s">
        <v>404</v>
      </c>
      <c r="F39" s="102">
        <v>22</v>
      </c>
      <c r="G39" s="102">
        <v>10</v>
      </c>
      <c r="H39" s="102">
        <f>ROUND(G39*汇总2!C37,2)</f>
        <v>4.96</v>
      </c>
      <c r="I39" s="102">
        <f>ROUND(G39*汇总2!C38,2)</f>
        <v>3.37</v>
      </c>
      <c r="J39" s="102"/>
    </row>
    <row r="40" spans="1:10">
      <c r="A40" s="54">
        <v>38</v>
      </c>
      <c r="B40" s="54" t="s">
        <v>8</v>
      </c>
      <c r="C40" s="54" t="s">
        <v>344</v>
      </c>
      <c r="D40" s="70" t="s">
        <v>405</v>
      </c>
      <c r="E40" s="47" t="s">
        <v>406</v>
      </c>
      <c r="F40" s="102">
        <v>10</v>
      </c>
      <c r="G40" s="102">
        <v>10</v>
      </c>
      <c r="H40" s="102">
        <f>ROUND(G40*汇总2!C37,2)</f>
        <v>4.96</v>
      </c>
      <c r="I40" s="102">
        <f>ROUND(G40*汇总2!C38,2)</f>
        <v>3.37</v>
      </c>
      <c r="J40" s="102"/>
    </row>
    <row r="41" spans="1:10">
      <c r="A41" s="54">
        <v>39</v>
      </c>
      <c r="B41" s="54" t="s">
        <v>8</v>
      </c>
      <c r="C41" s="54" t="s">
        <v>344</v>
      </c>
      <c r="D41" s="70" t="s">
        <v>312</v>
      </c>
      <c r="E41" s="47" t="s">
        <v>407</v>
      </c>
      <c r="F41" s="102">
        <v>15</v>
      </c>
      <c r="G41" s="102">
        <v>15</v>
      </c>
      <c r="H41" s="102">
        <f>ROUND(G41*汇总2!C37,2)</f>
        <v>7.45</v>
      </c>
      <c r="I41" s="102">
        <f>ROUND(G41*汇总2!C38,2)</f>
        <v>5.05</v>
      </c>
      <c r="J41" s="102"/>
    </row>
    <row r="42" spans="1:10">
      <c r="A42" s="54">
        <v>40</v>
      </c>
      <c r="B42" s="54" t="s">
        <v>8</v>
      </c>
      <c r="C42" s="54" t="s">
        <v>344</v>
      </c>
      <c r="D42" s="70" t="s">
        <v>408</v>
      </c>
      <c r="E42" s="47" t="s">
        <v>409</v>
      </c>
      <c r="F42" s="102">
        <v>5</v>
      </c>
      <c r="G42" s="102">
        <v>5</v>
      </c>
      <c r="H42" s="102">
        <f>ROUND(G42*汇总2!C37,2)</f>
        <v>2.48</v>
      </c>
      <c r="I42" s="102">
        <f>ROUND(G42*汇总2!C38,2)</f>
        <v>1.68</v>
      </c>
      <c r="J42" s="102"/>
    </row>
    <row r="43" spans="1:10">
      <c r="A43" s="54">
        <v>41</v>
      </c>
      <c r="B43" s="54" t="s">
        <v>8</v>
      </c>
      <c r="C43" s="54" t="s">
        <v>344</v>
      </c>
      <c r="D43" s="70" t="s">
        <v>410</v>
      </c>
      <c r="E43" s="47" t="s">
        <v>411</v>
      </c>
      <c r="F43" s="102">
        <v>10</v>
      </c>
      <c r="G43" s="102">
        <v>10</v>
      </c>
      <c r="H43" s="102">
        <f>ROUND(G43*汇总2!C37,2)</f>
        <v>4.96</v>
      </c>
      <c r="I43" s="102">
        <f>ROUND(G43*汇总2!C38,2)</f>
        <v>3.37</v>
      </c>
      <c r="J43" s="102"/>
    </row>
    <row r="44" ht="24" spans="1:10">
      <c r="A44" s="54">
        <v>42</v>
      </c>
      <c r="B44" s="54" t="s">
        <v>8</v>
      </c>
      <c r="C44" s="54" t="s">
        <v>344</v>
      </c>
      <c r="D44" s="70" t="s">
        <v>412</v>
      </c>
      <c r="E44" s="47" t="s">
        <v>413</v>
      </c>
      <c r="F44" s="102">
        <v>20</v>
      </c>
      <c r="G44" s="102">
        <v>20</v>
      </c>
      <c r="H44" s="102">
        <f>ROUND(G44*汇总2!C37,2)</f>
        <v>9.93</v>
      </c>
      <c r="I44" s="102">
        <f>ROUND(G44*汇总2!C38,2)</f>
        <v>6.73</v>
      </c>
      <c r="J44" s="102"/>
    </row>
    <row r="45" spans="1:10">
      <c r="A45" s="54">
        <v>43</v>
      </c>
      <c r="B45" s="54" t="s">
        <v>8</v>
      </c>
      <c r="C45" s="54" t="s">
        <v>344</v>
      </c>
      <c r="D45" s="70" t="s">
        <v>414</v>
      </c>
      <c r="E45" s="47" t="s">
        <v>415</v>
      </c>
      <c r="F45" s="102">
        <v>5</v>
      </c>
      <c r="G45" s="102">
        <v>5</v>
      </c>
      <c r="H45" s="102">
        <f>ROUND(G45*汇总2!C37,2)</f>
        <v>2.48</v>
      </c>
      <c r="I45" s="102">
        <f>ROUND(G45*汇总2!C38,2)</f>
        <v>1.68</v>
      </c>
      <c r="J45" s="102"/>
    </row>
    <row r="46" ht="24" spans="1:10">
      <c r="A46" s="54">
        <v>44</v>
      </c>
      <c r="B46" s="54" t="s">
        <v>8</v>
      </c>
      <c r="C46" s="54" t="s">
        <v>344</v>
      </c>
      <c r="D46" s="70" t="s">
        <v>416</v>
      </c>
      <c r="E46" s="47" t="s">
        <v>417</v>
      </c>
      <c r="F46" s="102">
        <v>25</v>
      </c>
      <c r="G46" s="102">
        <v>25</v>
      </c>
      <c r="H46" s="102">
        <f>ROUND(G46*汇总2!C37,2)</f>
        <v>12.41</v>
      </c>
      <c r="I46" s="102">
        <f>ROUND(G46*汇总2!C38,2)</f>
        <v>8.41</v>
      </c>
      <c r="J46" s="102"/>
    </row>
    <row r="47" spans="1:10">
      <c r="A47" s="54">
        <v>45</v>
      </c>
      <c r="B47" s="54" t="s">
        <v>8</v>
      </c>
      <c r="C47" s="54" t="s">
        <v>344</v>
      </c>
      <c r="D47" s="70" t="s">
        <v>139</v>
      </c>
      <c r="E47" s="47" t="s">
        <v>379</v>
      </c>
      <c r="F47" s="102">
        <v>10</v>
      </c>
      <c r="G47" s="102">
        <v>10</v>
      </c>
      <c r="H47" s="102">
        <f>ROUND(G47*汇总2!C37,2)</f>
        <v>4.96</v>
      </c>
      <c r="I47" s="102">
        <f>ROUND(G47*汇总2!C38,2)</f>
        <v>3.37</v>
      </c>
      <c r="J47" s="102"/>
    </row>
    <row r="48" spans="1:10">
      <c r="A48" s="54">
        <v>46</v>
      </c>
      <c r="B48" s="54" t="s">
        <v>8</v>
      </c>
      <c r="C48" s="54" t="s">
        <v>344</v>
      </c>
      <c r="D48" s="70" t="s">
        <v>418</v>
      </c>
      <c r="E48" s="47" t="s">
        <v>369</v>
      </c>
      <c r="F48" s="102">
        <v>5</v>
      </c>
      <c r="G48" s="102">
        <v>5</v>
      </c>
      <c r="H48" s="102">
        <f>ROUND(G48*汇总2!C37,2)</f>
        <v>2.48</v>
      </c>
      <c r="I48" s="102">
        <f>ROUND(G48*汇总2!C38,2)</f>
        <v>1.68</v>
      </c>
      <c r="J48" s="102"/>
    </row>
    <row r="49" spans="1:10">
      <c r="A49" s="54">
        <v>47</v>
      </c>
      <c r="B49" s="54" t="s">
        <v>8</v>
      </c>
      <c r="C49" s="54" t="s">
        <v>344</v>
      </c>
      <c r="D49" s="70" t="s">
        <v>251</v>
      </c>
      <c r="E49" s="47" t="s">
        <v>419</v>
      </c>
      <c r="F49" s="102">
        <v>10</v>
      </c>
      <c r="G49" s="102">
        <v>10</v>
      </c>
      <c r="H49" s="102">
        <f>ROUND(G49*汇总2!C37,2)</f>
        <v>4.96</v>
      </c>
      <c r="I49" s="102">
        <f>ROUND(G49*汇总2!C38,2)</f>
        <v>3.37</v>
      </c>
      <c r="J49" s="102"/>
    </row>
    <row r="50" s="62" customFormat="1" ht="24" spans="1:10">
      <c r="A50" s="54">
        <v>48</v>
      </c>
      <c r="B50" s="54" t="s">
        <v>8</v>
      </c>
      <c r="C50" s="54" t="s">
        <v>344</v>
      </c>
      <c r="D50" s="70" t="s">
        <v>420</v>
      </c>
      <c r="E50" s="47" t="s">
        <v>421</v>
      </c>
      <c r="F50" s="102">
        <v>30</v>
      </c>
      <c r="G50" s="102">
        <v>0</v>
      </c>
      <c r="H50" s="102">
        <f>ROUND(G50*汇总2!C37,2)</f>
        <v>0</v>
      </c>
      <c r="I50" s="102">
        <f>ROUND(G50*汇总2!C38,2)</f>
        <v>0</v>
      </c>
      <c r="J50" s="102"/>
    </row>
    <row r="51" spans="1:10">
      <c r="A51" s="54">
        <v>49</v>
      </c>
      <c r="B51" s="54" t="s">
        <v>8</v>
      </c>
      <c r="C51" s="54" t="s">
        <v>344</v>
      </c>
      <c r="D51" s="70" t="s">
        <v>149</v>
      </c>
      <c r="E51" s="47" t="s">
        <v>422</v>
      </c>
      <c r="F51" s="102">
        <v>10</v>
      </c>
      <c r="G51" s="102">
        <v>10</v>
      </c>
      <c r="H51" s="102">
        <f>ROUND(G51*汇总2!C37,2)</f>
        <v>4.96</v>
      </c>
      <c r="I51" s="102">
        <f>ROUND(G51*汇总2!C38,2)</f>
        <v>3.37</v>
      </c>
      <c r="J51" s="102"/>
    </row>
    <row r="52" ht="24" spans="1:10">
      <c r="A52" s="54">
        <v>50</v>
      </c>
      <c r="B52" s="54" t="s">
        <v>8</v>
      </c>
      <c r="C52" s="54" t="s">
        <v>344</v>
      </c>
      <c r="D52" s="70" t="s">
        <v>423</v>
      </c>
      <c r="E52" s="47" t="s">
        <v>424</v>
      </c>
      <c r="F52" s="102">
        <v>15</v>
      </c>
      <c r="G52" s="102">
        <v>15</v>
      </c>
      <c r="H52" s="102">
        <f>ROUND(G52*汇总2!C37,2)</f>
        <v>7.45</v>
      </c>
      <c r="I52" s="102">
        <f>ROUND(G52*汇总2!C38,2)</f>
        <v>5.05</v>
      </c>
      <c r="J52" s="102"/>
    </row>
    <row r="53" spans="1:10">
      <c r="A53" s="54">
        <v>51</v>
      </c>
      <c r="B53" s="54" t="s">
        <v>8</v>
      </c>
      <c r="C53" s="54" t="s">
        <v>344</v>
      </c>
      <c r="D53" s="70" t="s">
        <v>425</v>
      </c>
      <c r="E53" s="47" t="s">
        <v>426</v>
      </c>
      <c r="F53" s="102">
        <v>10</v>
      </c>
      <c r="G53" s="102">
        <v>10</v>
      </c>
      <c r="H53" s="102">
        <f>ROUND(G53*汇总2!C37,2)</f>
        <v>4.96</v>
      </c>
      <c r="I53" s="102">
        <f>ROUND(G53*汇总2!C38,2)</f>
        <v>3.37</v>
      </c>
      <c r="J53" s="102"/>
    </row>
    <row r="54" s="62" customFormat="1" ht="36" spans="1:10">
      <c r="A54" s="54">
        <v>52</v>
      </c>
      <c r="B54" s="54" t="s">
        <v>8</v>
      </c>
      <c r="C54" s="54" t="s">
        <v>344</v>
      </c>
      <c r="D54" s="70" t="s">
        <v>162</v>
      </c>
      <c r="E54" s="47" t="s">
        <v>427</v>
      </c>
      <c r="F54" s="102">
        <v>30</v>
      </c>
      <c r="G54" s="102">
        <v>30</v>
      </c>
      <c r="H54" s="102">
        <f>ROUND(G54*汇总2!C37,2)</f>
        <v>14.89</v>
      </c>
      <c r="I54" s="102">
        <f>ROUND(G54*汇总2!C38,2)</f>
        <v>10.1</v>
      </c>
      <c r="J54" s="102"/>
    </row>
    <row r="55" s="62" customFormat="1" spans="1:10">
      <c r="A55" s="54">
        <v>53</v>
      </c>
      <c r="B55" s="54" t="s">
        <v>8</v>
      </c>
      <c r="C55" s="54" t="s">
        <v>344</v>
      </c>
      <c r="D55" s="70" t="s">
        <v>428</v>
      </c>
      <c r="E55" s="47" t="s">
        <v>429</v>
      </c>
      <c r="F55" s="102">
        <v>5</v>
      </c>
      <c r="G55" s="102">
        <v>5</v>
      </c>
      <c r="H55" s="102">
        <f>ROUND(G55*汇总2!C37,2)</f>
        <v>2.48</v>
      </c>
      <c r="I55" s="102">
        <f>ROUND(G55*汇总2!C38,2)</f>
        <v>1.68</v>
      </c>
      <c r="J55" s="102"/>
    </row>
    <row r="56" s="62" customFormat="1" spans="1:10">
      <c r="A56" s="54">
        <v>54</v>
      </c>
      <c r="B56" s="54" t="s">
        <v>8</v>
      </c>
      <c r="C56" s="54" t="s">
        <v>344</v>
      </c>
      <c r="D56" s="70" t="s">
        <v>430</v>
      </c>
      <c r="E56" s="47" t="s">
        <v>426</v>
      </c>
      <c r="F56" s="102">
        <v>10</v>
      </c>
      <c r="G56" s="102">
        <v>10</v>
      </c>
      <c r="H56" s="102">
        <f>ROUND(G56*汇总2!C37,2)</f>
        <v>4.96</v>
      </c>
      <c r="I56" s="102">
        <f>ROUND(G56*汇总2!C38,2)</f>
        <v>3.37</v>
      </c>
      <c r="J56" s="102"/>
    </row>
    <row r="57" s="62" customFormat="1" spans="1:10">
      <c r="A57" s="54">
        <v>55</v>
      </c>
      <c r="B57" s="54" t="s">
        <v>8</v>
      </c>
      <c r="C57" s="54" t="s">
        <v>344</v>
      </c>
      <c r="D57" s="70" t="s">
        <v>431</v>
      </c>
      <c r="E57" s="47" t="s">
        <v>432</v>
      </c>
      <c r="F57" s="102">
        <v>10</v>
      </c>
      <c r="G57" s="102">
        <v>10</v>
      </c>
      <c r="H57" s="102">
        <f>ROUND(G57*汇总2!C37,2)</f>
        <v>4.96</v>
      </c>
      <c r="I57" s="102">
        <f>ROUND(G57*汇总2!C38,2)</f>
        <v>3.37</v>
      </c>
      <c r="J57" s="102"/>
    </row>
    <row r="58" s="62" customFormat="1" spans="1:10">
      <c r="A58" s="54">
        <v>56</v>
      </c>
      <c r="B58" s="54" t="s">
        <v>8</v>
      </c>
      <c r="C58" s="54" t="s">
        <v>344</v>
      </c>
      <c r="D58" s="70" t="s">
        <v>433</v>
      </c>
      <c r="E58" s="47" t="s">
        <v>434</v>
      </c>
      <c r="F58" s="102">
        <v>10</v>
      </c>
      <c r="G58" s="102">
        <v>10</v>
      </c>
      <c r="H58" s="102">
        <f>ROUND(G58*汇总2!C37,2)</f>
        <v>4.96</v>
      </c>
      <c r="I58" s="102">
        <f>ROUND(G58*汇总2!C38,2)</f>
        <v>3.37</v>
      </c>
      <c r="J58" s="102"/>
    </row>
    <row r="59" s="62" customFormat="1" spans="1:10">
      <c r="A59" s="54">
        <v>57</v>
      </c>
      <c r="B59" s="54" t="s">
        <v>8</v>
      </c>
      <c r="C59" s="54" t="s">
        <v>344</v>
      </c>
      <c r="D59" s="70" t="s">
        <v>157</v>
      </c>
      <c r="E59" s="47" t="s">
        <v>426</v>
      </c>
      <c r="F59" s="102">
        <v>10</v>
      </c>
      <c r="G59" s="102">
        <v>10</v>
      </c>
      <c r="H59" s="102">
        <f>ROUND(G59*汇总2!C37,2)</f>
        <v>4.96</v>
      </c>
      <c r="I59" s="102">
        <f>ROUND(G59*汇总2!C38,2)</f>
        <v>3.37</v>
      </c>
      <c r="J59" s="102"/>
    </row>
    <row r="60" s="62" customFormat="1" spans="1:10">
      <c r="A60" s="54">
        <v>58</v>
      </c>
      <c r="B60" s="54" t="s">
        <v>8</v>
      </c>
      <c r="C60" s="54" t="s">
        <v>344</v>
      </c>
      <c r="D60" s="70" t="s">
        <v>252</v>
      </c>
      <c r="E60" s="47" t="s">
        <v>435</v>
      </c>
      <c r="F60" s="102">
        <v>10</v>
      </c>
      <c r="G60" s="102">
        <v>10</v>
      </c>
      <c r="H60" s="102">
        <f>ROUND(G60*汇总2!C37,2)</f>
        <v>4.96</v>
      </c>
      <c r="I60" s="102">
        <f>ROUND(G60*汇总2!C38,2)</f>
        <v>3.37</v>
      </c>
      <c r="J60" s="102"/>
    </row>
    <row r="61" s="62" customFormat="1" spans="1:10">
      <c r="A61" s="54">
        <v>59</v>
      </c>
      <c r="B61" s="54" t="s">
        <v>8</v>
      </c>
      <c r="C61" s="54" t="s">
        <v>344</v>
      </c>
      <c r="D61" s="70" t="s">
        <v>436</v>
      </c>
      <c r="E61" s="47" t="s">
        <v>402</v>
      </c>
      <c r="F61" s="102">
        <v>5</v>
      </c>
      <c r="G61" s="102">
        <v>5</v>
      </c>
      <c r="H61" s="102">
        <f>ROUND(G61*汇总2!C37,2)</f>
        <v>2.48</v>
      </c>
      <c r="I61" s="102">
        <f>ROUND(G61*汇总2!C38,2)</f>
        <v>1.68</v>
      </c>
      <c r="J61" s="102"/>
    </row>
    <row r="62" s="62" customFormat="1" ht="24" spans="1:10">
      <c r="A62" s="54">
        <v>60</v>
      </c>
      <c r="B62" s="54" t="s">
        <v>8</v>
      </c>
      <c r="C62" s="54" t="s">
        <v>344</v>
      </c>
      <c r="D62" s="70" t="s">
        <v>437</v>
      </c>
      <c r="E62" s="47" t="s">
        <v>438</v>
      </c>
      <c r="F62" s="102">
        <v>25</v>
      </c>
      <c r="G62" s="102">
        <v>25</v>
      </c>
      <c r="H62" s="102">
        <f>ROUND(G62*汇总2!C37,2)</f>
        <v>12.41</v>
      </c>
      <c r="I62" s="102">
        <f>ROUND(G62*汇总2!C38,2)</f>
        <v>8.41</v>
      </c>
      <c r="J62" s="102"/>
    </row>
    <row r="63" s="62" customFormat="1" spans="1:10">
      <c r="A63" s="54">
        <v>61</v>
      </c>
      <c r="B63" s="54" t="s">
        <v>8</v>
      </c>
      <c r="C63" s="54" t="s">
        <v>344</v>
      </c>
      <c r="D63" s="70" t="s">
        <v>439</v>
      </c>
      <c r="E63" s="47" t="s">
        <v>440</v>
      </c>
      <c r="F63" s="102">
        <v>5</v>
      </c>
      <c r="G63" s="102">
        <v>5</v>
      </c>
      <c r="H63" s="102">
        <f>ROUND(G63*汇总2!C37,2)</f>
        <v>2.48</v>
      </c>
      <c r="I63" s="102">
        <f>ROUND(G63*汇总2!C38,2)</f>
        <v>1.68</v>
      </c>
      <c r="J63" s="102"/>
    </row>
    <row r="64" spans="1:10">
      <c r="A64" s="54">
        <v>62</v>
      </c>
      <c r="B64" s="54" t="s">
        <v>8</v>
      </c>
      <c r="C64" s="54" t="s">
        <v>344</v>
      </c>
      <c r="D64" s="70" t="s">
        <v>288</v>
      </c>
      <c r="E64" s="47" t="s">
        <v>441</v>
      </c>
      <c r="F64" s="102">
        <v>10</v>
      </c>
      <c r="G64" s="102">
        <v>10</v>
      </c>
      <c r="H64" s="102">
        <f>ROUND(G64*汇总2!C37,2)</f>
        <v>4.96</v>
      </c>
      <c r="I64" s="102">
        <f>ROUND(G64*汇总2!C38,2)</f>
        <v>3.37</v>
      </c>
      <c r="J64" s="102"/>
    </row>
    <row r="65" spans="1:10">
      <c r="A65" s="54">
        <v>63</v>
      </c>
      <c r="B65" s="54" t="s">
        <v>8</v>
      </c>
      <c r="C65" s="54" t="s">
        <v>344</v>
      </c>
      <c r="D65" s="70" t="s">
        <v>442</v>
      </c>
      <c r="E65" s="47" t="s">
        <v>358</v>
      </c>
      <c r="F65" s="102">
        <v>10</v>
      </c>
      <c r="G65" s="102">
        <v>10</v>
      </c>
      <c r="H65" s="102">
        <f>ROUND(G65*汇总2!C37,2)</f>
        <v>4.96</v>
      </c>
      <c r="I65" s="102">
        <f>ROUND(G65*汇总2!C38,2)</f>
        <v>3.37</v>
      </c>
      <c r="J65" s="102"/>
    </row>
    <row r="66" spans="1:10">
      <c r="A66" s="54">
        <v>64</v>
      </c>
      <c r="B66" s="54" t="s">
        <v>8</v>
      </c>
      <c r="C66" s="54" t="s">
        <v>344</v>
      </c>
      <c r="D66" s="70" t="s">
        <v>443</v>
      </c>
      <c r="E66" s="47" t="s">
        <v>402</v>
      </c>
      <c r="F66" s="102">
        <v>5</v>
      </c>
      <c r="G66" s="102">
        <v>5</v>
      </c>
      <c r="H66" s="102">
        <f>ROUND(G66*汇总2!C37,2)</f>
        <v>2.48</v>
      </c>
      <c r="I66" s="102">
        <f>ROUND(G66*汇总2!C38,2)</f>
        <v>1.68</v>
      </c>
      <c r="J66" s="102"/>
    </row>
    <row r="67" spans="1:10">
      <c r="A67" s="54">
        <v>65</v>
      </c>
      <c r="B67" s="54" t="s">
        <v>8</v>
      </c>
      <c r="C67" s="54" t="s">
        <v>344</v>
      </c>
      <c r="D67" s="70" t="s">
        <v>167</v>
      </c>
      <c r="E67" s="47" t="s">
        <v>369</v>
      </c>
      <c r="F67" s="102">
        <v>5</v>
      </c>
      <c r="G67" s="102">
        <v>5</v>
      </c>
      <c r="H67" s="102">
        <f>ROUND(G67*汇总2!C37,2)</f>
        <v>2.48</v>
      </c>
      <c r="I67" s="102">
        <f>ROUND(G67*汇总2!C38,2)</f>
        <v>1.68</v>
      </c>
      <c r="J67" s="102"/>
    </row>
    <row r="68" ht="24" spans="1:10">
      <c r="A68" s="54">
        <v>66</v>
      </c>
      <c r="B68" s="54" t="s">
        <v>8</v>
      </c>
      <c r="C68" s="54" t="s">
        <v>344</v>
      </c>
      <c r="D68" s="70" t="s">
        <v>444</v>
      </c>
      <c r="E68" s="47" t="s">
        <v>445</v>
      </c>
      <c r="F68" s="102">
        <v>10</v>
      </c>
      <c r="G68" s="102">
        <v>10</v>
      </c>
      <c r="H68" s="102">
        <f>ROUND(G68*汇总2!C37,2)</f>
        <v>4.96</v>
      </c>
      <c r="I68" s="102">
        <f>ROUND(G68*汇总2!C38,2)</f>
        <v>3.37</v>
      </c>
      <c r="J68" s="102"/>
    </row>
    <row r="69" ht="24" spans="1:10">
      <c r="A69" s="54">
        <v>67</v>
      </c>
      <c r="B69" s="54" t="s">
        <v>8</v>
      </c>
      <c r="C69" s="54" t="s">
        <v>344</v>
      </c>
      <c r="D69" s="70" t="s">
        <v>166</v>
      </c>
      <c r="E69" s="47" t="s">
        <v>446</v>
      </c>
      <c r="F69" s="102">
        <v>10</v>
      </c>
      <c r="G69" s="102">
        <v>10</v>
      </c>
      <c r="H69" s="102">
        <f>ROUND(G69*汇总2!C37,2)</f>
        <v>4.96</v>
      </c>
      <c r="I69" s="102">
        <f>ROUND(G69*汇总2!C38,2)</f>
        <v>3.37</v>
      </c>
      <c r="J69" s="102"/>
    </row>
    <row r="70" ht="24" spans="1:10">
      <c r="A70" s="54">
        <v>68</v>
      </c>
      <c r="B70" s="54" t="s">
        <v>8</v>
      </c>
      <c r="C70" s="54" t="s">
        <v>447</v>
      </c>
      <c r="D70" s="70" t="s">
        <v>448</v>
      </c>
      <c r="E70" s="47" t="s">
        <v>449</v>
      </c>
      <c r="F70" s="102">
        <v>10</v>
      </c>
      <c r="G70" s="102">
        <v>10</v>
      </c>
      <c r="H70" s="102">
        <f>ROUND(G70*汇总2!C37,2)</f>
        <v>4.96</v>
      </c>
      <c r="I70" s="102">
        <f>ROUND(G70*汇总2!C38,2)</f>
        <v>3.37</v>
      </c>
      <c r="J70" s="102"/>
    </row>
    <row r="71" spans="1:10">
      <c r="A71" s="54">
        <v>69</v>
      </c>
      <c r="B71" s="54" t="s">
        <v>8</v>
      </c>
      <c r="C71" s="54" t="s">
        <v>447</v>
      </c>
      <c r="D71" s="70" t="s">
        <v>450</v>
      </c>
      <c r="E71" s="47" t="s">
        <v>369</v>
      </c>
      <c r="F71" s="102">
        <v>5</v>
      </c>
      <c r="G71" s="102">
        <v>5</v>
      </c>
      <c r="H71" s="102">
        <f>ROUND(G71*汇总2!C37,2)</f>
        <v>2.48</v>
      </c>
      <c r="I71" s="102">
        <f>ROUND(G71*汇总2!C38,2)</f>
        <v>1.68</v>
      </c>
      <c r="J71" s="102"/>
    </row>
    <row r="72" ht="24" spans="1:10">
      <c r="A72" s="54">
        <v>70</v>
      </c>
      <c r="B72" s="54" t="s">
        <v>8</v>
      </c>
      <c r="C72" s="54" t="s">
        <v>447</v>
      </c>
      <c r="D72" s="70" t="s">
        <v>451</v>
      </c>
      <c r="E72" s="47" t="s">
        <v>452</v>
      </c>
      <c r="F72" s="102">
        <v>20</v>
      </c>
      <c r="G72" s="102">
        <v>20</v>
      </c>
      <c r="H72" s="102">
        <f>ROUND(G72*汇总2!C37,2)</f>
        <v>9.93</v>
      </c>
      <c r="I72" s="102">
        <f>ROUND(G72*汇总2!C38,2)</f>
        <v>6.73</v>
      </c>
      <c r="J72" s="102"/>
    </row>
    <row r="73" ht="24" spans="1:10">
      <c r="A73" s="54">
        <v>71</v>
      </c>
      <c r="B73" s="54" t="s">
        <v>8</v>
      </c>
      <c r="C73" s="54" t="s">
        <v>447</v>
      </c>
      <c r="D73" s="70" t="s">
        <v>453</v>
      </c>
      <c r="E73" s="47" t="s">
        <v>454</v>
      </c>
      <c r="F73" s="102">
        <v>20</v>
      </c>
      <c r="G73" s="102">
        <v>20</v>
      </c>
      <c r="H73" s="102">
        <f>ROUND(G73*汇总2!C37,2)</f>
        <v>9.93</v>
      </c>
      <c r="I73" s="102">
        <f>ROUND(G73*汇总2!C38,2)</f>
        <v>6.73</v>
      </c>
      <c r="J73" s="102"/>
    </row>
    <row r="74" ht="24" spans="1:10">
      <c r="A74" s="54">
        <v>72</v>
      </c>
      <c r="B74" s="54" t="s">
        <v>8</v>
      </c>
      <c r="C74" s="54" t="s">
        <v>344</v>
      </c>
      <c r="D74" s="70" t="s">
        <v>187</v>
      </c>
      <c r="E74" s="47" t="s">
        <v>455</v>
      </c>
      <c r="F74" s="102">
        <v>10</v>
      </c>
      <c r="G74" s="102">
        <v>10</v>
      </c>
      <c r="H74" s="102">
        <f>ROUND(G74*汇总2!C37,2)</f>
        <v>4.96</v>
      </c>
      <c r="I74" s="102">
        <f>ROUND(G74*汇总2!C38,2)</f>
        <v>3.37</v>
      </c>
      <c r="J74" s="102"/>
    </row>
    <row r="75" spans="1:10">
      <c r="A75" s="54">
        <v>73</v>
      </c>
      <c r="B75" s="54" t="s">
        <v>8</v>
      </c>
      <c r="C75" s="54" t="s">
        <v>344</v>
      </c>
      <c r="D75" s="70" t="s">
        <v>456</v>
      </c>
      <c r="E75" s="47" t="s">
        <v>440</v>
      </c>
      <c r="F75" s="102">
        <v>5</v>
      </c>
      <c r="G75" s="102">
        <v>5</v>
      </c>
      <c r="H75" s="102">
        <f>ROUND(G75*汇总2!C37,2)</f>
        <v>2.48</v>
      </c>
      <c r="I75" s="102">
        <f>ROUND(G75*汇总2!C38,2)</f>
        <v>1.68</v>
      </c>
      <c r="J75" s="102"/>
    </row>
    <row r="76" ht="24" spans="1:10">
      <c r="A76" s="54">
        <v>74</v>
      </c>
      <c r="B76" s="54" t="s">
        <v>8</v>
      </c>
      <c r="C76" s="54" t="s">
        <v>344</v>
      </c>
      <c r="D76" s="70" t="s">
        <v>457</v>
      </c>
      <c r="E76" s="47" t="s">
        <v>458</v>
      </c>
      <c r="F76" s="102">
        <v>10</v>
      </c>
      <c r="G76" s="102">
        <v>10</v>
      </c>
      <c r="H76" s="102">
        <f>ROUND(G76*汇总2!C37,2)</f>
        <v>4.96</v>
      </c>
      <c r="I76" s="102">
        <f>ROUND(G76*汇总2!C38,2)</f>
        <v>3.37</v>
      </c>
      <c r="J76" s="102"/>
    </row>
    <row r="77" ht="24" spans="1:10">
      <c r="A77" s="54">
        <v>75</v>
      </c>
      <c r="B77" s="54" t="s">
        <v>8</v>
      </c>
      <c r="C77" s="54" t="s">
        <v>344</v>
      </c>
      <c r="D77" s="70" t="s">
        <v>459</v>
      </c>
      <c r="E77" s="47" t="s">
        <v>460</v>
      </c>
      <c r="F77" s="102">
        <v>20</v>
      </c>
      <c r="G77" s="102">
        <v>20</v>
      </c>
      <c r="H77" s="102">
        <f>ROUND(G77*汇总2!C37,2)</f>
        <v>9.93</v>
      </c>
      <c r="I77" s="102">
        <f>ROUND(G77*汇总2!C38,2)</f>
        <v>6.73</v>
      </c>
      <c r="J77" s="102"/>
    </row>
    <row r="78" s="62" customFormat="1" spans="1:10">
      <c r="A78" s="54">
        <v>76</v>
      </c>
      <c r="B78" s="54" t="s">
        <v>8</v>
      </c>
      <c r="C78" s="54" t="s">
        <v>344</v>
      </c>
      <c r="D78" s="70" t="s">
        <v>461</v>
      </c>
      <c r="E78" s="47" t="s">
        <v>462</v>
      </c>
      <c r="F78" s="102">
        <v>20</v>
      </c>
      <c r="G78" s="102">
        <v>20</v>
      </c>
      <c r="H78" s="102">
        <f>ROUND(G78*汇总2!C37,2)</f>
        <v>9.93</v>
      </c>
      <c r="I78" s="102">
        <f>ROUND(G78*汇总2!C38,2)</f>
        <v>6.73</v>
      </c>
      <c r="J78" s="102"/>
    </row>
    <row r="79" s="10" customFormat="1" ht="24" spans="1:10">
      <c r="A79" s="54">
        <v>77</v>
      </c>
      <c r="B79" s="47" t="s">
        <v>7</v>
      </c>
      <c r="C79" s="47" t="s">
        <v>344</v>
      </c>
      <c r="D79" s="51" t="s">
        <v>463</v>
      </c>
      <c r="E79" s="47" t="s">
        <v>464</v>
      </c>
      <c r="F79" s="55">
        <v>6</v>
      </c>
      <c r="G79" s="55">
        <v>0</v>
      </c>
      <c r="H79" s="102">
        <f>ROUND(G79*汇总2!C37,2)</f>
        <v>0</v>
      </c>
      <c r="I79" s="102">
        <f>ROUND(G79*汇总2!C38,2)</f>
        <v>0</v>
      </c>
      <c r="J79" s="102"/>
    </row>
    <row r="80" ht="36" spans="1:10">
      <c r="A80" s="54">
        <v>78</v>
      </c>
      <c r="B80" s="47" t="s">
        <v>7</v>
      </c>
      <c r="C80" s="47" t="s">
        <v>344</v>
      </c>
      <c r="D80" s="51" t="s">
        <v>465</v>
      </c>
      <c r="E80" s="47" t="s">
        <v>466</v>
      </c>
      <c r="F80" s="55">
        <v>20</v>
      </c>
      <c r="G80" s="55">
        <v>20</v>
      </c>
      <c r="H80" s="102">
        <f>ROUND(G80*汇总2!C37,2)</f>
        <v>9.93</v>
      </c>
      <c r="I80" s="102">
        <f>ROUND(G80*汇总2!C38,2)</f>
        <v>6.73</v>
      </c>
      <c r="J80" s="102"/>
    </row>
    <row r="81" ht="24" spans="1:10">
      <c r="A81" s="54">
        <v>79</v>
      </c>
      <c r="B81" s="47" t="s">
        <v>7</v>
      </c>
      <c r="C81" s="47" t="s">
        <v>344</v>
      </c>
      <c r="D81" s="51" t="s">
        <v>467</v>
      </c>
      <c r="E81" s="47" t="s">
        <v>468</v>
      </c>
      <c r="F81" s="55">
        <v>10</v>
      </c>
      <c r="G81" s="55">
        <v>10</v>
      </c>
      <c r="H81" s="102">
        <f>ROUND(G81*汇总2!C37,2)</f>
        <v>4.96</v>
      </c>
      <c r="I81" s="102">
        <f>ROUND(G81*汇总2!C38,2)</f>
        <v>3.37</v>
      </c>
      <c r="J81" s="102"/>
    </row>
    <row r="82" s="62" customFormat="1" ht="24" spans="1:10">
      <c r="A82" s="54">
        <v>80</v>
      </c>
      <c r="B82" s="54" t="s">
        <v>7</v>
      </c>
      <c r="C82" s="47" t="s">
        <v>344</v>
      </c>
      <c r="D82" s="70" t="s">
        <v>469</v>
      </c>
      <c r="E82" s="47" t="s">
        <v>470</v>
      </c>
      <c r="F82" s="102">
        <v>20</v>
      </c>
      <c r="G82" s="102">
        <v>20</v>
      </c>
      <c r="H82" s="102">
        <f>ROUND(G82*汇总2!C37,2)</f>
        <v>9.93</v>
      </c>
      <c r="I82" s="102">
        <f>ROUND(G82*汇总2!C38,2)</f>
        <v>6.73</v>
      </c>
      <c r="J82" s="102"/>
    </row>
    <row r="83" s="62" customFormat="1" ht="24" spans="1:10">
      <c r="A83" s="54">
        <v>81</v>
      </c>
      <c r="B83" s="54" t="s">
        <v>7</v>
      </c>
      <c r="C83" s="47" t="s">
        <v>344</v>
      </c>
      <c r="D83" s="70" t="s">
        <v>471</v>
      </c>
      <c r="E83" s="47" t="s">
        <v>472</v>
      </c>
      <c r="F83" s="102">
        <v>30</v>
      </c>
      <c r="G83" s="102">
        <v>30</v>
      </c>
      <c r="H83" s="102">
        <f>ROUND(G83*汇总2!C37,2)</f>
        <v>14.89</v>
      </c>
      <c r="I83" s="102">
        <f>ROUND(G83*汇总2!C38,2)</f>
        <v>10.1</v>
      </c>
      <c r="J83" s="102"/>
    </row>
    <row r="84" s="62" customFormat="1" ht="24" spans="1:10">
      <c r="A84" s="54">
        <v>82</v>
      </c>
      <c r="B84" s="54" t="s">
        <v>7</v>
      </c>
      <c r="C84" s="47" t="s">
        <v>344</v>
      </c>
      <c r="D84" s="70" t="s">
        <v>473</v>
      </c>
      <c r="E84" s="47" t="s">
        <v>474</v>
      </c>
      <c r="F84" s="102">
        <v>20</v>
      </c>
      <c r="G84" s="102">
        <v>20</v>
      </c>
      <c r="H84" s="102">
        <f>ROUND(G84*汇总2!C37,2)</f>
        <v>9.93</v>
      </c>
      <c r="I84" s="102">
        <f>ROUND(G84*汇总2!C38,2)</f>
        <v>6.73</v>
      </c>
      <c r="J84" s="102"/>
    </row>
    <row r="85" s="62" customFormat="1" ht="24" spans="1:10">
      <c r="A85" s="54">
        <v>83</v>
      </c>
      <c r="B85" s="54" t="s">
        <v>7</v>
      </c>
      <c r="C85" s="47" t="s">
        <v>344</v>
      </c>
      <c r="D85" s="70" t="s">
        <v>475</v>
      </c>
      <c r="E85" s="47" t="s">
        <v>476</v>
      </c>
      <c r="F85" s="102">
        <v>30</v>
      </c>
      <c r="G85" s="102">
        <v>30</v>
      </c>
      <c r="H85" s="102">
        <f>ROUND(G85*汇总2!C37,2)</f>
        <v>14.89</v>
      </c>
      <c r="I85" s="102">
        <f>ROUND(G85*汇总2!C38,2)</f>
        <v>10.1</v>
      </c>
      <c r="J85" s="102"/>
    </row>
    <row r="86" s="62" customFormat="1" ht="24" spans="1:10">
      <c r="A86" s="54">
        <v>84</v>
      </c>
      <c r="B86" s="54" t="s">
        <v>7</v>
      </c>
      <c r="C86" s="47" t="s">
        <v>344</v>
      </c>
      <c r="D86" s="70" t="s">
        <v>477</v>
      </c>
      <c r="E86" s="47" t="s">
        <v>478</v>
      </c>
      <c r="F86" s="102">
        <v>10</v>
      </c>
      <c r="G86" s="102">
        <v>10</v>
      </c>
      <c r="H86" s="102">
        <f>ROUND(G86*汇总2!C37,2)</f>
        <v>4.96</v>
      </c>
      <c r="I86" s="102">
        <f>ROUND(G86*汇总2!C38,2)</f>
        <v>3.37</v>
      </c>
      <c r="J86" s="102"/>
    </row>
    <row r="87" s="62" customFormat="1" ht="24" spans="1:10">
      <c r="A87" s="54">
        <v>85</v>
      </c>
      <c r="B87" s="54" t="s">
        <v>7</v>
      </c>
      <c r="C87" s="47" t="s">
        <v>344</v>
      </c>
      <c r="D87" s="70" t="s">
        <v>479</v>
      </c>
      <c r="E87" s="47" t="s">
        <v>480</v>
      </c>
      <c r="F87" s="102">
        <v>15</v>
      </c>
      <c r="G87" s="102">
        <v>15</v>
      </c>
      <c r="H87" s="102">
        <f>ROUND(G87*汇总2!C37,2)</f>
        <v>7.45</v>
      </c>
      <c r="I87" s="102">
        <f>ROUND(G87*汇总2!C38,2)</f>
        <v>5.05</v>
      </c>
      <c r="J87" s="102"/>
    </row>
    <row r="88" s="62" customFormat="1" ht="24" spans="1:10">
      <c r="A88" s="54">
        <v>86</v>
      </c>
      <c r="B88" s="54" t="s">
        <v>7</v>
      </c>
      <c r="C88" s="47" t="s">
        <v>344</v>
      </c>
      <c r="D88" s="70" t="s">
        <v>481</v>
      </c>
      <c r="E88" s="47" t="s">
        <v>482</v>
      </c>
      <c r="F88" s="102">
        <v>15</v>
      </c>
      <c r="G88" s="102">
        <v>15</v>
      </c>
      <c r="H88" s="102">
        <f>ROUND(G88*汇总2!C37,2)</f>
        <v>7.45</v>
      </c>
      <c r="I88" s="102">
        <f>ROUND(G88*汇总2!C38,2)</f>
        <v>5.05</v>
      </c>
      <c r="J88" s="102"/>
    </row>
    <row r="89" s="62" customFormat="1" ht="24" spans="1:10">
      <c r="A89" s="54">
        <v>87</v>
      </c>
      <c r="B89" s="54" t="s">
        <v>7</v>
      </c>
      <c r="C89" s="47" t="s">
        <v>344</v>
      </c>
      <c r="D89" s="70" t="s">
        <v>483</v>
      </c>
      <c r="E89" s="47" t="s">
        <v>484</v>
      </c>
      <c r="F89" s="102">
        <v>30</v>
      </c>
      <c r="G89" s="102">
        <v>30</v>
      </c>
      <c r="H89" s="102">
        <f>ROUND(G89*汇总2!C37,2)</f>
        <v>14.89</v>
      </c>
      <c r="I89" s="102">
        <f>ROUND(G89*汇总2!C38,2)</f>
        <v>10.1</v>
      </c>
      <c r="J89" s="102"/>
    </row>
    <row r="90" s="62" customFormat="1" ht="24" spans="1:10">
      <c r="A90" s="54">
        <v>88</v>
      </c>
      <c r="B90" s="54" t="s">
        <v>7</v>
      </c>
      <c r="C90" s="47" t="s">
        <v>344</v>
      </c>
      <c r="D90" s="70" t="s">
        <v>485</v>
      </c>
      <c r="E90" s="47" t="s">
        <v>486</v>
      </c>
      <c r="F90" s="102">
        <v>30</v>
      </c>
      <c r="G90" s="102">
        <v>30</v>
      </c>
      <c r="H90" s="102">
        <f>ROUND(G90*汇总2!C37,2)</f>
        <v>14.89</v>
      </c>
      <c r="I90" s="102">
        <f>ROUND(G90*汇总2!C38,2)</f>
        <v>10.1</v>
      </c>
      <c r="J90" s="102"/>
    </row>
    <row r="91" s="62" customFormat="1" ht="24" spans="1:10">
      <c r="A91" s="54">
        <v>89</v>
      </c>
      <c r="B91" s="54" t="s">
        <v>7</v>
      </c>
      <c r="C91" s="47" t="s">
        <v>344</v>
      </c>
      <c r="D91" s="70" t="s">
        <v>487</v>
      </c>
      <c r="E91" s="47" t="s">
        <v>488</v>
      </c>
      <c r="F91" s="102">
        <v>15</v>
      </c>
      <c r="G91" s="102">
        <v>15</v>
      </c>
      <c r="H91" s="102">
        <f>ROUND(G91*汇总2!C37,2)</f>
        <v>7.45</v>
      </c>
      <c r="I91" s="102">
        <f>ROUND(G91*汇总2!C38,2)</f>
        <v>5.05</v>
      </c>
      <c r="J91" s="102"/>
    </row>
    <row r="92" s="62" customFormat="1" ht="24" spans="1:10">
      <c r="A92" s="54">
        <v>90</v>
      </c>
      <c r="B92" s="54" t="s">
        <v>7</v>
      </c>
      <c r="C92" s="47" t="s">
        <v>344</v>
      </c>
      <c r="D92" s="70" t="s">
        <v>489</v>
      </c>
      <c r="E92" s="47" t="s">
        <v>490</v>
      </c>
      <c r="F92" s="102">
        <v>10</v>
      </c>
      <c r="G92" s="102">
        <v>10</v>
      </c>
      <c r="H92" s="102">
        <f>ROUND(G92*汇总2!C37,2)</f>
        <v>4.96</v>
      </c>
      <c r="I92" s="102">
        <f>ROUND(G92*汇总2!C38,2)</f>
        <v>3.37</v>
      </c>
      <c r="J92" s="102"/>
    </row>
    <row r="93" s="62" customFormat="1" ht="24" spans="1:10">
      <c r="A93" s="54">
        <v>91</v>
      </c>
      <c r="B93" s="54" t="s">
        <v>7</v>
      </c>
      <c r="C93" s="47" t="s">
        <v>344</v>
      </c>
      <c r="D93" s="70" t="s">
        <v>300</v>
      </c>
      <c r="E93" s="47" t="s">
        <v>491</v>
      </c>
      <c r="F93" s="102">
        <v>15</v>
      </c>
      <c r="G93" s="102">
        <v>15</v>
      </c>
      <c r="H93" s="102">
        <f>ROUND(G93*汇总2!C37,2)</f>
        <v>7.45</v>
      </c>
      <c r="I93" s="102">
        <f>ROUND(G93*汇总2!C38,2)</f>
        <v>5.05</v>
      </c>
      <c r="J93" s="102"/>
    </row>
    <row r="94" s="62" customFormat="1" ht="24" spans="1:10">
      <c r="A94" s="54">
        <v>92</v>
      </c>
      <c r="B94" s="54" t="s">
        <v>7</v>
      </c>
      <c r="C94" s="47" t="s">
        <v>344</v>
      </c>
      <c r="D94" s="70" t="s">
        <v>469</v>
      </c>
      <c r="E94" s="47" t="s">
        <v>470</v>
      </c>
      <c r="F94" s="102">
        <v>20</v>
      </c>
      <c r="G94" s="102">
        <v>0</v>
      </c>
      <c r="H94" s="102">
        <f>ROUND(G94*汇总2!C37,2)</f>
        <v>0</v>
      </c>
      <c r="I94" s="102">
        <f>ROUND(G94*汇总2!C38,2)</f>
        <v>0</v>
      </c>
      <c r="J94" s="102" t="s">
        <v>492</v>
      </c>
    </row>
    <row r="95" ht="24" spans="1:10">
      <c r="A95" s="54">
        <v>93</v>
      </c>
      <c r="B95" s="54" t="s">
        <v>5</v>
      </c>
      <c r="C95" s="47" t="s">
        <v>344</v>
      </c>
      <c r="D95" s="70" t="s">
        <v>493</v>
      </c>
      <c r="E95" s="47" t="s">
        <v>494</v>
      </c>
      <c r="F95" s="102">
        <v>10</v>
      </c>
      <c r="G95" s="102">
        <v>10</v>
      </c>
      <c r="H95" s="102">
        <f>ROUND(G95*汇总2!C37,2)</f>
        <v>4.96</v>
      </c>
      <c r="I95" s="102">
        <f>ROUND(G95*汇总2!C38,2)</f>
        <v>3.37</v>
      </c>
      <c r="J95" s="102"/>
    </row>
    <row r="96" ht="24" spans="1:10">
      <c r="A96" s="54">
        <v>94</v>
      </c>
      <c r="B96" s="54" t="s">
        <v>6</v>
      </c>
      <c r="C96" s="47" t="s">
        <v>344</v>
      </c>
      <c r="D96" s="51" t="s">
        <v>495</v>
      </c>
      <c r="E96" s="105" t="s">
        <v>496</v>
      </c>
      <c r="F96" s="102">
        <v>5</v>
      </c>
      <c r="G96" s="102">
        <v>5</v>
      </c>
      <c r="H96" s="102">
        <f>ROUND(G96*汇总2!C37,2)</f>
        <v>2.48</v>
      </c>
      <c r="I96" s="102">
        <f>ROUND(G96*汇总2!C38,2)</f>
        <v>1.68</v>
      </c>
      <c r="J96" s="102"/>
    </row>
    <row r="97" s="63" customFormat="1" ht="48" spans="1:10">
      <c r="A97" s="73">
        <v>95</v>
      </c>
      <c r="B97" s="73" t="s">
        <v>7</v>
      </c>
      <c r="C97" s="106" t="s">
        <v>344</v>
      </c>
      <c r="D97" s="74" t="s">
        <v>497</v>
      </c>
      <c r="E97" s="107" t="s">
        <v>498</v>
      </c>
      <c r="F97" s="108">
        <v>25</v>
      </c>
      <c r="G97" s="108">
        <v>25</v>
      </c>
      <c r="H97" s="108">
        <f>ROUND(G97*汇总2!C37,2)</f>
        <v>12.41</v>
      </c>
      <c r="I97" s="108">
        <f>ROUND(G97*汇总2!C38,2)</f>
        <v>8.41</v>
      </c>
      <c r="J97" s="108" t="s">
        <v>226</v>
      </c>
    </row>
    <row r="98" s="63" customFormat="1" ht="24" spans="1:10">
      <c r="A98" s="73">
        <v>96</v>
      </c>
      <c r="B98" s="73" t="s">
        <v>7</v>
      </c>
      <c r="C98" s="106" t="s">
        <v>344</v>
      </c>
      <c r="D98" s="74" t="s">
        <v>499</v>
      </c>
      <c r="E98" s="107" t="s">
        <v>500</v>
      </c>
      <c r="F98" s="108">
        <v>10</v>
      </c>
      <c r="G98" s="108">
        <v>10</v>
      </c>
      <c r="H98" s="108">
        <f>ROUND(G98*汇总2!C37,2)</f>
        <v>4.96</v>
      </c>
      <c r="I98" s="108">
        <f>ROUND(G98*汇总2!C38,2)</f>
        <v>3.37</v>
      </c>
      <c r="J98" s="108" t="s">
        <v>226</v>
      </c>
    </row>
    <row r="99" spans="1:10">
      <c r="A99" s="28"/>
      <c r="B99" s="109" t="s">
        <v>9</v>
      </c>
      <c r="C99" s="110"/>
      <c r="D99" s="110"/>
      <c r="E99" s="111"/>
      <c r="F99" s="30">
        <f>SUM(F3:F98)</f>
        <v>1258</v>
      </c>
      <c r="G99" s="30">
        <f>SUM(G3:G98)</f>
        <v>1080</v>
      </c>
      <c r="H99" s="30">
        <f>SUM(H3:H98)</f>
        <v>535.97</v>
      </c>
      <c r="I99" s="30">
        <f>SUM(I3:I98)</f>
        <v>363.56</v>
      </c>
      <c r="J99" s="30"/>
    </row>
  </sheetData>
  <autoFilter xmlns:etc="http://www.wps.cn/officeDocument/2017/etCustomData" ref="A2:K99" etc:filterBottomFollowUsedRange="0">
    <extLst/>
  </autoFilter>
  <sortState ref="A2:M92">
    <sortCondition ref="B2:B92"/>
    <sortCondition ref="A2:A92"/>
  </sortState>
  <mergeCells count="2">
    <mergeCell ref="A1:I1"/>
    <mergeCell ref="B99:E99"/>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91"/>
  <sheetViews>
    <sheetView workbookViewId="0">
      <selection activeCell="K81" sqref="K$1:K$1048576"/>
    </sheetView>
  </sheetViews>
  <sheetFormatPr defaultColWidth="9" defaultRowHeight="14.4"/>
  <cols>
    <col min="1" max="1" width="5.62962962962963" style="64" customWidth="1"/>
    <col min="2" max="2" width="7.37962962962963" style="38" customWidth="1"/>
    <col min="3" max="3" width="29.3796296296296" style="60" customWidth="1"/>
    <col min="4" max="4" width="36" style="86" customWidth="1"/>
    <col min="5" max="5" width="41.1296296296296" style="87" customWidth="1"/>
    <col min="6" max="6" width="17.6296296296296" style="38" customWidth="1"/>
    <col min="7" max="7" width="13.3796296296296" style="38" customWidth="1"/>
    <col min="8" max="8" width="9.87962962962963" style="88" customWidth="1"/>
    <col min="9" max="16384" width="9" style="38"/>
  </cols>
  <sheetData>
    <row r="1" ht="48" customHeight="1" spans="1:10">
      <c r="A1" s="39" t="s">
        <v>501</v>
      </c>
      <c r="B1" s="40"/>
      <c r="C1" s="40"/>
      <c r="D1" s="40"/>
      <c r="E1" s="40"/>
      <c r="F1" s="40"/>
      <c r="G1" s="40"/>
      <c r="H1" s="40"/>
      <c r="I1" s="40"/>
      <c r="J1" s="40"/>
    </row>
    <row r="2" ht="43.2" spans="1:10">
      <c r="A2" s="32" t="s">
        <v>1</v>
      </c>
      <c r="B2" s="65" t="s">
        <v>47</v>
      </c>
      <c r="C2" s="67" t="s">
        <v>48</v>
      </c>
      <c r="D2" s="83" t="s">
        <v>49</v>
      </c>
      <c r="E2" s="33" t="s">
        <v>50</v>
      </c>
      <c r="F2" s="33" t="s">
        <v>331</v>
      </c>
      <c r="G2" s="33" t="s">
        <v>55</v>
      </c>
      <c r="H2" s="83" t="s">
        <v>56</v>
      </c>
      <c r="I2" s="4" t="s">
        <v>57</v>
      </c>
      <c r="J2" s="92" t="s">
        <v>58</v>
      </c>
    </row>
    <row r="3" spans="1:10">
      <c r="A3" s="41">
        <v>1</v>
      </c>
      <c r="B3" s="41" t="s">
        <v>5</v>
      </c>
      <c r="C3" s="42" t="s">
        <v>502</v>
      </c>
      <c r="D3" s="56" t="s">
        <v>351</v>
      </c>
      <c r="E3" s="49" t="s">
        <v>503</v>
      </c>
      <c r="F3" s="57">
        <v>0.2</v>
      </c>
      <c r="G3" s="57">
        <v>0.2</v>
      </c>
      <c r="H3" s="56"/>
      <c r="I3" s="35">
        <f>ROUND(G3*汇总2!C37,2)</f>
        <v>0.1</v>
      </c>
      <c r="J3" s="35">
        <f>ROUND(G3*汇总2!C38,2)</f>
        <v>0.07</v>
      </c>
    </row>
    <row r="4" ht="60" spans="1:10">
      <c r="A4" s="41">
        <v>2</v>
      </c>
      <c r="B4" s="41" t="s">
        <v>5</v>
      </c>
      <c r="C4" s="42" t="s">
        <v>502</v>
      </c>
      <c r="D4" s="49" t="s">
        <v>60</v>
      </c>
      <c r="E4" s="49" t="s">
        <v>504</v>
      </c>
      <c r="F4" s="57">
        <v>6.7</v>
      </c>
      <c r="G4" s="57">
        <v>6.2</v>
      </c>
      <c r="H4" s="56"/>
      <c r="I4" s="35">
        <f>ROUND(G4*汇总2!C37,2)</f>
        <v>3.08</v>
      </c>
      <c r="J4" s="35">
        <f>ROUND(G4*汇总2!C38,2)</f>
        <v>2.09</v>
      </c>
    </row>
    <row r="5" spans="1:10">
      <c r="A5" s="41">
        <v>3</v>
      </c>
      <c r="B5" s="41" t="s">
        <v>5</v>
      </c>
      <c r="C5" s="42" t="s">
        <v>502</v>
      </c>
      <c r="D5" s="56" t="s">
        <v>505</v>
      </c>
      <c r="E5" s="49" t="s">
        <v>506</v>
      </c>
      <c r="F5" s="57">
        <v>1</v>
      </c>
      <c r="G5" s="57">
        <v>1</v>
      </c>
      <c r="H5" s="56"/>
      <c r="I5" s="35">
        <f>ROUND(G5*汇总2!C37,2)</f>
        <v>0.5</v>
      </c>
      <c r="J5" s="35">
        <f>ROUND(G5*汇总2!C38,2)</f>
        <v>0.34</v>
      </c>
    </row>
    <row r="6" ht="36" spans="1:10">
      <c r="A6" s="41">
        <v>4</v>
      </c>
      <c r="B6" s="41" t="s">
        <v>5</v>
      </c>
      <c r="C6" s="42" t="s">
        <v>502</v>
      </c>
      <c r="D6" s="89" t="s">
        <v>349</v>
      </c>
      <c r="E6" s="49" t="s">
        <v>507</v>
      </c>
      <c r="F6" s="41">
        <v>4.7</v>
      </c>
      <c r="G6" s="41">
        <v>4.2</v>
      </c>
      <c r="H6" s="56"/>
      <c r="I6" s="35">
        <f>ROUND(G6*汇总2!C37,2)</f>
        <v>2.09</v>
      </c>
      <c r="J6" s="35">
        <f>ROUND(G6*汇总2!C38,2)</f>
        <v>1.41</v>
      </c>
    </row>
    <row r="7" spans="1:10">
      <c r="A7" s="41">
        <v>5</v>
      </c>
      <c r="B7" s="41" t="s">
        <v>5</v>
      </c>
      <c r="C7" s="42" t="s">
        <v>502</v>
      </c>
      <c r="D7" s="56" t="s">
        <v>508</v>
      </c>
      <c r="E7" s="49" t="s">
        <v>509</v>
      </c>
      <c r="F7" s="57">
        <v>0.7</v>
      </c>
      <c r="G7" s="57">
        <v>0.7</v>
      </c>
      <c r="H7" s="56"/>
      <c r="I7" s="35">
        <f>ROUND(G7*汇总2!C37,2)</f>
        <v>0.35</v>
      </c>
      <c r="J7" s="35">
        <f>ROUND(G7*汇总2!C38,2)</f>
        <v>0.24</v>
      </c>
    </row>
    <row r="8" ht="24" spans="1:10">
      <c r="A8" s="41">
        <v>6</v>
      </c>
      <c r="B8" s="41" t="s">
        <v>5</v>
      </c>
      <c r="C8" s="42" t="s">
        <v>502</v>
      </c>
      <c r="D8" s="56" t="s">
        <v>510</v>
      </c>
      <c r="E8" s="49" t="s">
        <v>511</v>
      </c>
      <c r="F8" s="57">
        <v>0.7</v>
      </c>
      <c r="G8" s="57">
        <v>0.7</v>
      </c>
      <c r="H8" s="56"/>
      <c r="I8" s="35">
        <f>ROUND(G8*汇总2!C37,2)</f>
        <v>0.35</v>
      </c>
      <c r="J8" s="35">
        <f>ROUND(G8*汇总2!C38,2)</f>
        <v>0.24</v>
      </c>
    </row>
    <row r="9" ht="36" spans="1:10">
      <c r="A9" s="41">
        <v>7</v>
      </c>
      <c r="B9" s="41" t="s">
        <v>5</v>
      </c>
      <c r="C9" s="42" t="s">
        <v>502</v>
      </c>
      <c r="D9" s="56" t="s">
        <v>512</v>
      </c>
      <c r="E9" s="49" t="s">
        <v>513</v>
      </c>
      <c r="F9" s="57">
        <v>3.6</v>
      </c>
      <c r="G9" s="57">
        <v>3.9</v>
      </c>
      <c r="H9" s="56"/>
      <c r="I9" s="35">
        <f>ROUND(G9*汇总2!C37,2)</f>
        <v>1.94</v>
      </c>
      <c r="J9" s="35">
        <f>ROUND(G9*汇总2!C38,2)</f>
        <v>1.31</v>
      </c>
    </row>
    <row r="10" spans="1:10">
      <c r="A10" s="41">
        <v>8</v>
      </c>
      <c r="B10" s="41" t="s">
        <v>5</v>
      </c>
      <c r="C10" s="42" t="s">
        <v>502</v>
      </c>
      <c r="D10" s="56" t="s">
        <v>514</v>
      </c>
      <c r="E10" s="49" t="s">
        <v>515</v>
      </c>
      <c r="F10" s="57">
        <v>2.5</v>
      </c>
      <c r="G10" s="57">
        <v>2.5</v>
      </c>
      <c r="H10" s="56"/>
      <c r="I10" s="35">
        <f>ROUND(G10*汇总2!C37,2)</f>
        <v>1.24</v>
      </c>
      <c r="J10" s="35">
        <f>ROUND(G10*汇总2!C38,2)</f>
        <v>0.84</v>
      </c>
    </row>
    <row r="11" ht="24" spans="1:10">
      <c r="A11" s="41">
        <v>9</v>
      </c>
      <c r="B11" s="41" t="s">
        <v>5</v>
      </c>
      <c r="C11" s="42" t="s">
        <v>502</v>
      </c>
      <c r="D11" s="56" t="s">
        <v>516</v>
      </c>
      <c r="E11" s="49" t="s">
        <v>517</v>
      </c>
      <c r="F11" s="57">
        <v>0.7</v>
      </c>
      <c r="G11" s="57">
        <v>0.7</v>
      </c>
      <c r="H11" s="56"/>
      <c r="I11" s="35">
        <f>ROUND(G11*汇总2!C37,2)</f>
        <v>0.35</v>
      </c>
      <c r="J11" s="35">
        <f>ROUND(G11*汇总2!C38,2)</f>
        <v>0.24</v>
      </c>
    </row>
    <row r="12" spans="1:10">
      <c r="A12" s="41">
        <v>10</v>
      </c>
      <c r="B12" s="41" t="s">
        <v>5</v>
      </c>
      <c r="C12" s="42" t="s">
        <v>502</v>
      </c>
      <c r="D12" s="56" t="s">
        <v>518</v>
      </c>
      <c r="E12" s="49" t="s">
        <v>503</v>
      </c>
      <c r="F12" s="57">
        <v>0.2</v>
      </c>
      <c r="G12" s="57">
        <v>0.2</v>
      </c>
      <c r="H12" s="56"/>
      <c r="I12" s="35">
        <f>ROUND(G12*汇总2!C37,2)</f>
        <v>0.1</v>
      </c>
      <c r="J12" s="35">
        <f>ROUND(G12*汇总2!C38,2)</f>
        <v>0.07</v>
      </c>
    </row>
    <row r="13" spans="1:10">
      <c r="A13" s="41">
        <v>11</v>
      </c>
      <c r="B13" s="41" t="s">
        <v>5</v>
      </c>
      <c r="C13" s="42" t="s">
        <v>502</v>
      </c>
      <c r="D13" s="56" t="s">
        <v>519</v>
      </c>
      <c r="E13" s="49" t="s">
        <v>503</v>
      </c>
      <c r="F13" s="57">
        <v>0.2</v>
      </c>
      <c r="G13" s="57">
        <v>0.2</v>
      </c>
      <c r="H13" s="56"/>
      <c r="I13" s="35">
        <f>ROUND(G13*汇总2!C37,2)</f>
        <v>0.1</v>
      </c>
      <c r="J13" s="35">
        <f>ROUND(G13*汇总2!C38,2)</f>
        <v>0.07</v>
      </c>
    </row>
    <row r="14" ht="24" spans="1:10">
      <c r="A14" s="41">
        <v>12</v>
      </c>
      <c r="B14" s="41" t="s">
        <v>5</v>
      </c>
      <c r="C14" s="42" t="s">
        <v>502</v>
      </c>
      <c r="D14" s="56" t="s">
        <v>520</v>
      </c>
      <c r="E14" s="49" t="s">
        <v>521</v>
      </c>
      <c r="F14" s="57">
        <v>3.2</v>
      </c>
      <c r="G14" s="57">
        <v>3.2</v>
      </c>
      <c r="H14" s="56"/>
      <c r="I14" s="35">
        <f>ROUND(G14*汇总2!C37,2)</f>
        <v>1.59</v>
      </c>
      <c r="J14" s="35">
        <f>ROUND(G14*汇总2!C38,2)</f>
        <v>1.08</v>
      </c>
    </row>
    <row r="15" ht="24" spans="1:10">
      <c r="A15" s="41">
        <v>13</v>
      </c>
      <c r="B15" s="41" t="s">
        <v>5</v>
      </c>
      <c r="C15" s="42" t="s">
        <v>502</v>
      </c>
      <c r="D15" s="56" t="s">
        <v>359</v>
      </c>
      <c r="E15" s="49" t="s">
        <v>522</v>
      </c>
      <c r="F15" s="57">
        <v>0.5</v>
      </c>
      <c r="G15" s="57">
        <v>0.5</v>
      </c>
      <c r="H15" s="56"/>
      <c r="I15" s="35">
        <f>ROUND(G15*汇总2!C37,2)</f>
        <v>0.25</v>
      </c>
      <c r="J15" s="35">
        <f>ROUND(G15*汇总2!C38,2)</f>
        <v>0.17</v>
      </c>
    </row>
    <row r="16" spans="1:10">
      <c r="A16" s="41">
        <v>14</v>
      </c>
      <c r="B16" s="41" t="s">
        <v>5</v>
      </c>
      <c r="C16" s="42" t="s">
        <v>502</v>
      </c>
      <c r="D16" s="56" t="s">
        <v>523</v>
      </c>
      <c r="E16" s="49" t="s">
        <v>503</v>
      </c>
      <c r="F16" s="57">
        <v>0.2</v>
      </c>
      <c r="G16" s="57">
        <v>0.2</v>
      </c>
      <c r="H16" s="56"/>
      <c r="I16" s="35">
        <f>ROUND(G16*汇总2!C37,2)</f>
        <v>0.1</v>
      </c>
      <c r="J16" s="35">
        <f>ROUND(G16*汇总2!C38,2)</f>
        <v>0.07</v>
      </c>
    </row>
    <row r="17" spans="1:10">
      <c r="A17" s="41">
        <v>15</v>
      </c>
      <c r="B17" s="41" t="s">
        <v>5</v>
      </c>
      <c r="C17" s="42" t="s">
        <v>502</v>
      </c>
      <c r="D17" s="56" t="s">
        <v>524</v>
      </c>
      <c r="E17" s="49" t="s">
        <v>525</v>
      </c>
      <c r="F17" s="57">
        <v>2</v>
      </c>
      <c r="G17" s="57">
        <v>2.5</v>
      </c>
      <c r="H17" s="56"/>
      <c r="I17" s="35">
        <f>ROUND(G17*汇总2!C37,2)</f>
        <v>1.24</v>
      </c>
      <c r="J17" s="35">
        <f>ROUND(G17*汇总2!C38,2)</f>
        <v>0.84</v>
      </c>
    </row>
    <row r="18" ht="24" spans="1:10">
      <c r="A18" s="41">
        <v>16</v>
      </c>
      <c r="B18" s="41" t="s">
        <v>5</v>
      </c>
      <c r="C18" s="42" t="s">
        <v>502</v>
      </c>
      <c r="D18" s="89" t="s">
        <v>347</v>
      </c>
      <c r="E18" s="49" t="s">
        <v>526</v>
      </c>
      <c r="F18" s="41">
        <v>1.2</v>
      </c>
      <c r="G18" s="41">
        <v>1.2</v>
      </c>
      <c r="H18" s="56"/>
      <c r="I18" s="35">
        <f>ROUND(G18*汇总2!C37,2)</f>
        <v>0.6</v>
      </c>
      <c r="J18" s="35">
        <f>ROUND(G18*汇总2!C38,2)</f>
        <v>0.4</v>
      </c>
    </row>
    <row r="19" ht="45" customHeight="1" spans="1:10">
      <c r="A19" s="41">
        <v>17</v>
      </c>
      <c r="B19" s="41" t="s">
        <v>5</v>
      </c>
      <c r="C19" s="42" t="s">
        <v>502</v>
      </c>
      <c r="D19" s="89" t="s">
        <v>527</v>
      </c>
      <c r="E19" s="49" t="s">
        <v>528</v>
      </c>
      <c r="F19" s="41">
        <v>3.7</v>
      </c>
      <c r="G19" s="41">
        <v>3.7</v>
      </c>
      <c r="H19" s="56"/>
      <c r="I19" s="35">
        <f>ROUND(G19*汇总2!C37,2)</f>
        <v>1.84</v>
      </c>
      <c r="J19" s="35">
        <f>ROUND(G19*汇总2!C38,2)</f>
        <v>1.25</v>
      </c>
    </row>
    <row r="20" ht="48" spans="1:10">
      <c r="A20" s="41">
        <v>18</v>
      </c>
      <c r="B20" s="41" t="s">
        <v>5</v>
      </c>
      <c r="C20" s="42" t="s">
        <v>502</v>
      </c>
      <c r="D20" s="56" t="s">
        <v>363</v>
      </c>
      <c r="E20" s="49" t="s">
        <v>529</v>
      </c>
      <c r="F20" s="57">
        <v>5.2</v>
      </c>
      <c r="G20" s="57">
        <v>3.9</v>
      </c>
      <c r="H20" s="56"/>
      <c r="I20" s="35">
        <f>ROUND(G20*汇总2!C37,2)</f>
        <v>1.94</v>
      </c>
      <c r="J20" s="35">
        <f>ROUND(G20*汇总2!C38,2)</f>
        <v>1.31</v>
      </c>
    </row>
    <row r="21" spans="1:10">
      <c r="A21" s="41">
        <v>19</v>
      </c>
      <c r="B21" s="41" t="s">
        <v>5</v>
      </c>
      <c r="C21" s="42" t="s">
        <v>502</v>
      </c>
      <c r="D21" s="56" t="s">
        <v>530</v>
      </c>
      <c r="E21" s="49" t="s">
        <v>531</v>
      </c>
      <c r="F21" s="57">
        <v>0.7</v>
      </c>
      <c r="G21" s="57">
        <v>0.7</v>
      </c>
      <c r="H21" s="56"/>
      <c r="I21" s="35">
        <f>ROUND(G21*汇总2!C37,2)</f>
        <v>0.35</v>
      </c>
      <c r="J21" s="35">
        <f>ROUND(G21*汇总2!C38,2)</f>
        <v>0.24</v>
      </c>
    </row>
    <row r="22" spans="1:10">
      <c r="A22" s="41">
        <v>20</v>
      </c>
      <c r="B22" s="41" t="s">
        <v>5</v>
      </c>
      <c r="C22" s="42" t="s">
        <v>502</v>
      </c>
      <c r="D22" s="56" t="s">
        <v>532</v>
      </c>
      <c r="E22" s="49" t="s">
        <v>503</v>
      </c>
      <c r="F22" s="57">
        <v>0.5</v>
      </c>
      <c r="G22" s="57">
        <v>0.2</v>
      </c>
      <c r="H22" s="56"/>
      <c r="I22" s="35">
        <f>ROUND(G22*汇总2!C37,2)</f>
        <v>0.1</v>
      </c>
      <c r="J22" s="35">
        <f>ROUND(G22*汇总2!C38,2)</f>
        <v>0.07</v>
      </c>
    </row>
    <row r="23" ht="24" spans="1:10">
      <c r="A23" s="41">
        <v>21</v>
      </c>
      <c r="B23" s="41" t="s">
        <v>5</v>
      </c>
      <c r="C23" s="42" t="s">
        <v>502</v>
      </c>
      <c r="D23" s="56" t="s">
        <v>533</v>
      </c>
      <c r="E23" s="49" t="s">
        <v>534</v>
      </c>
      <c r="F23" s="57">
        <v>5</v>
      </c>
      <c r="G23" s="57">
        <v>0</v>
      </c>
      <c r="H23" s="56" t="s">
        <v>535</v>
      </c>
      <c r="I23" s="35">
        <f>ROUND(G23*汇总2!C37,2)</f>
        <v>0</v>
      </c>
      <c r="J23" s="35">
        <f>ROUND(G23*汇总2!C38,2)</f>
        <v>0</v>
      </c>
    </row>
    <row r="24" s="62" customFormat="1" ht="48" spans="1:10">
      <c r="A24" s="41">
        <v>22</v>
      </c>
      <c r="B24" s="54" t="s">
        <v>5</v>
      </c>
      <c r="C24" s="70" t="s">
        <v>502</v>
      </c>
      <c r="D24" s="71" t="s">
        <v>365</v>
      </c>
      <c r="E24" s="51" t="s">
        <v>536</v>
      </c>
      <c r="F24" s="47">
        <v>10</v>
      </c>
      <c r="G24" s="47">
        <v>0</v>
      </c>
      <c r="H24" s="56" t="s">
        <v>537</v>
      </c>
      <c r="I24" s="35">
        <f>ROUND(G24*汇总2!C37,2)</f>
        <v>0</v>
      </c>
      <c r="J24" s="35">
        <f>ROUND(G24*汇总2!C38,2)</f>
        <v>0</v>
      </c>
    </row>
    <row r="25" ht="24" spans="1:10">
      <c r="A25" s="41">
        <v>23</v>
      </c>
      <c r="B25" s="41" t="s">
        <v>5</v>
      </c>
      <c r="C25" s="42" t="s">
        <v>502</v>
      </c>
      <c r="D25" s="56" t="s">
        <v>365</v>
      </c>
      <c r="E25" s="49" t="s">
        <v>538</v>
      </c>
      <c r="F25" s="57">
        <v>2.7</v>
      </c>
      <c r="G25" s="57">
        <v>2.7</v>
      </c>
      <c r="H25" s="56"/>
      <c r="I25" s="35">
        <f>ROUND(G25*汇总2!C37,2)</f>
        <v>1.34</v>
      </c>
      <c r="J25" s="35">
        <f>ROUND(G25*汇总2!C38,2)</f>
        <v>0.91</v>
      </c>
    </row>
    <row r="26" ht="36" spans="1:10">
      <c r="A26" s="41">
        <v>24</v>
      </c>
      <c r="B26" s="41" t="s">
        <v>5</v>
      </c>
      <c r="C26" s="42" t="s">
        <v>502</v>
      </c>
      <c r="D26" s="56" t="s">
        <v>539</v>
      </c>
      <c r="E26" s="49" t="s">
        <v>540</v>
      </c>
      <c r="F26" s="57">
        <v>5</v>
      </c>
      <c r="G26" s="57">
        <v>0</v>
      </c>
      <c r="H26" s="56" t="s">
        <v>541</v>
      </c>
      <c r="I26" s="35">
        <f>ROUND(G26*汇总2!C37,2)</f>
        <v>0</v>
      </c>
      <c r="J26" s="35">
        <f>ROUND(G26*汇总2!C38,2)</f>
        <v>0</v>
      </c>
    </row>
    <row r="27" spans="1:10">
      <c r="A27" s="41">
        <v>25</v>
      </c>
      <c r="B27" s="41" t="s">
        <v>5</v>
      </c>
      <c r="C27" s="42" t="s">
        <v>502</v>
      </c>
      <c r="D27" s="56" t="s">
        <v>264</v>
      </c>
      <c r="E27" s="49" t="s">
        <v>531</v>
      </c>
      <c r="F27" s="57">
        <v>0.7</v>
      </c>
      <c r="G27" s="57">
        <v>0.7</v>
      </c>
      <c r="H27" s="56"/>
      <c r="I27" s="35">
        <f>ROUND(G27*汇总2!C37,2)</f>
        <v>0.35</v>
      </c>
      <c r="J27" s="35">
        <f>ROUND(G27*汇总2!C38,2)</f>
        <v>0.24</v>
      </c>
    </row>
    <row r="28" spans="1:10">
      <c r="A28" s="41">
        <v>26</v>
      </c>
      <c r="B28" s="41" t="s">
        <v>5</v>
      </c>
      <c r="C28" s="42" t="s">
        <v>502</v>
      </c>
      <c r="D28" s="56" t="s">
        <v>335</v>
      </c>
      <c r="E28" s="49" t="s">
        <v>542</v>
      </c>
      <c r="F28" s="57">
        <v>0.7</v>
      </c>
      <c r="G28" s="57">
        <v>0.7</v>
      </c>
      <c r="H28" s="56"/>
      <c r="I28" s="35">
        <f>ROUND(G28*汇总2!C37,2)</f>
        <v>0.35</v>
      </c>
      <c r="J28" s="35">
        <f>ROUND(G28*汇总2!C38,2)</f>
        <v>0.24</v>
      </c>
    </row>
    <row r="29" spans="1:10">
      <c r="A29" s="41">
        <v>27</v>
      </c>
      <c r="B29" s="41" t="s">
        <v>5</v>
      </c>
      <c r="C29" s="42" t="s">
        <v>502</v>
      </c>
      <c r="D29" s="56" t="s">
        <v>543</v>
      </c>
      <c r="E29" s="49" t="s">
        <v>544</v>
      </c>
      <c r="F29" s="57">
        <v>0.5</v>
      </c>
      <c r="G29" s="57">
        <v>0.5</v>
      </c>
      <c r="H29" s="56"/>
      <c r="I29" s="35">
        <f>ROUND(G29*汇总2!C37,2)</f>
        <v>0.25</v>
      </c>
      <c r="J29" s="35">
        <f>ROUND(G29*汇总2!C38,2)</f>
        <v>0.17</v>
      </c>
    </row>
    <row r="30" spans="1:10">
      <c r="A30" s="41">
        <v>28</v>
      </c>
      <c r="B30" s="41" t="s">
        <v>5</v>
      </c>
      <c r="C30" s="42" t="s">
        <v>502</v>
      </c>
      <c r="D30" s="89" t="s">
        <v>545</v>
      </c>
      <c r="E30" s="49" t="s">
        <v>503</v>
      </c>
      <c r="F30" s="41">
        <v>0.2</v>
      </c>
      <c r="G30" s="41">
        <v>0.2</v>
      </c>
      <c r="H30" s="56"/>
      <c r="I30" s="35">
        <f>ROUND(G30*汇总2!C37,2)</f>
        <v>0.1</v>
      </c>
      <c r="J30" s="35">
        <f>ROUND(G30*汇总2!C38,2)</f>
        <v>0.07</v>
      </c>
    </row>
    <row r="31" spans="1:10">
      <c r="A31" s="41">
        <v>29</v>
      </c>
      <c r="B31" s="41" t="s">
        <v>5</v>
      </c>
      <c r="C31" s="42" t="s">
        <v>502</v>
      </c>
      <c r="D31" s="56" t="s">
        <v>546</v>
      </c>
      <c r="E31" s="49" t="s">
        <v>503</v>
      </c>
      <c r="F31" s="57">
        <v>0.2</v>
      </c>
      <c r="G31" s="57">
        <v>0.2</v>
      </c>
      <c r="H31" s="56"/>
      <c r="I31" s="35">
        <f>ROUND(G31*汇总2!C37,2)</f>
        <v>0.1</v>
      </c>
      <c r="J31" s="35">
        <f>ROUND(G31*汇总2!C38,2)</f>
        <v>0.07</v>
      </c>
    </row>
    <row r="32" spans="1:10">
      <c r="A32" s="41">
        <v>30</v>
      </c>
      <c r="B32" s="41" t="s">
        <v>5</v>
      </c>
      <c r="C32" s="42" t="s">
        <v>502</v>
      </c>
      <c r="D32" s="56" t="s">
        <v>547</v>
      </c>
      <c r="E32" s="49" t="s">
        <v>503</v>
      </c>
      <c r="F32" s="57">
        <v>0.2</v>
      </c>
      <c r="G32" s="57">
        <v>0.2</v>
      </c>
      <c r="H32" s="56"/>
      <c r="I32" s="35">
        <f>ROUND(G32*汇总2!C37,2)</f>
        <v>0.1</v>
      </c>
      <c r="J32" s="35">
        <f>ROUND(G32*汇总2!C38,2)</f>
        <v>0.07</v>
      </c>
    </row>
    <row r="33" ht="36" spans="1:10">
      <c r="A33" s="41">
        <v>31</v>
      </c>
      <c r="B33" s="41" t="s">
        <v>6</v>
      </c>
      <c r="C33" s="49" t="s">
        <v>501</v>
      </c>
      <c r="D33" s="90" t="s">
        <v>548</v>
      </c>
      <c r="E33" s="49" t="s">
        <v>549</v>
      </c>
      <c r="F33" s="91">
        <v>3.2</v>
      </c>
      <c r="G33" s="91">
        <v>3.2</v>
      </c>
      <c r="H33" s="56"/>
      <c r="I33" s="35">
        <f>ROUND(G33*汇总2!C37,2)</f>
        <v>1.59</v>
      </c>
      <c r="J33" s="35">
        <f>ROUND(G33*汇总2!C38,2)</f>
        <v>1.08</v>
      </c>
    </row>
    <row r="34" ht="24" spans="1:10">
      <c r="A34" s="41">
        <v>32</v>
      </c>
      <c r="B34" s="47" t="s">
        <v>6</v>
      </c>
      <c r="C34" s="49" t="s">
        <v>501</v>
      </c>
      <c r="D34" s="71" t="s">
        <v>550</v>
      </c>
      <c r="E34" s="51" t="s">
        <v>551</v>
      </c>
      <c r="F34" s="91">
        <v>2.5</v>
      </c>
      <c r="G34" s="91">
        <v>0.5</v>
      </c>
      <c r="H34" s="56"/>
      <c r="I34" s="35">
        <f>ROUND(G34*汇总2!C37,2)</f>
        <v>0.25</v>
      </c>
      <c r="J34" s="35">
        <f>ROUND(G34*汇总2!C38,2)</f>
        <v>0.17</v>
      </c>
    </row>
    <row r="35" ht="24" spans="1:10">
      <c r="A35" s="41">
        <v>33</v>
      </c>
      <c r="B35" s="47" t="s">
        <v>6</v>
      </c>
      <c r="C35" s="49" t="s">
        <v>501</v>
      </c>
      <c r="D35" s="71" t="s">
        <v>552</v>
      </c>
      <c r="E35" s="49" t="s">
        <v>503</v>
      </c>
      <c r="F35" s="91">
        <v>0.2</v>
      </c>
      <c r="G35" s="91">
        <v>0.2</v>
      </c>
      <c r="H35" s="56"/>
      <c r="I35" s="35">
        <f>ROUND(G35*汇总2!C37,2)</f>
        <v>0.1</v>
      </c>
      <c r="J35" s="35">
        <f>ROUND(G35*汇总2!C38,2)</f>
        <v>0.07</v>
      </c>
    </row>
    <row r="36" ht="24" spans="1:10">
      <c r="A36" s="41">
        <v>34</v>
      </c>
      <c r="B36" s="41" t="s">
        <v>6</v>
      </c>
      <c r="C36" s="49" t="s">
        <v>501</v>
      </c>
      <c r="D36" s="56" t="s">
        <v>553</v>
      </c>
      <c r="E36" s="49" t="s">
        <v>503</v>
      </c>
      <c r="F36" s="91">
        <v>0.2</v>
      </c>
      <c r="G36" s="91">
        <v>0.2</v>
      </c>
      <c r="H36" s="56"/>
      <c r="I36" s="35">
        <f>ROUND(G36*汇总2!C37,2)</f>
        <v>0.1</v>
      </c>
      <c r="J36" s="35">
        <f>ROUND(G36*汇总2!C38,2)</f>
        <v>0.07</v>
      </c>
    </row>
    <row r="37" ht="24" spans="1:10">
      <c r="A37" s="41">
        <v>35</v>
      </c>
      <c r="B37" s="41" t="s">
        <v>6</v>
      </c>
      <c r="C37" s="49" t="s">
        <v>501</v>
      </c>
      <c r="D37" s="56" t="s">
        <v>374</v>
      </c>
      <c r="E37" s="49" t="s">
        <v>544</v>
      </c>
      <c r="F37" s="91">
        <v>0.5</v>
      </c>
      <c r="G37" s="91">
        <v>0.5</v>
      </c>
      <c r="H37" s="56"/>
      <c r="I37" s="35">
        <f>ROUND(G37*汇总2!C37,2)</f>
        <v>0.25</v>
      </c>
      <c r="J37" s="35">
        <f>ROUND(G37*汇总2!C38,2)</f>
        <v>0.17</v>
      </c>
    </row>
    <row r="38" ht="60" spans="1:10">
      <c r="A38" s="41">
        <v>36</v>
      </c>
      <c r="B38" s="47" t="s">
        <v>6</v>
      </c>
      <c r="C38" s="49" t="s">
        <v>501</v>
      </c>
      <c r="D38" s="71" t="s">
        <v>554</v>
      </c>
      <c r="E38" s="51" t="s">
        <v>555</v>
      </c>
      <c r="F38" s="91">
        <v>2.2</v>
      </c>
      <c r="G38" s="91">
        <v>1.9</v>
      </c>
      <c r="H38" s="56"/>
      <c r="I38" s="35">
        <f>ROUND(G38*汇总2!C37,2)</f>
        <v>0.94</v>
      </c>
      <c r="J38" s="35">
        <f>ROUND(G38*汇总2!C38,2)</f>
        <v>0.64</v>
      </c>
    </row>
    <row r="39" ht="24" spans="1:10">
      <c r="A39" s="41">
        <v>37</v>
      </c>
      <c r="B39" s="41" t="s">
        <v>6</v>
      </c>
      <c r="C39" s="49" t="s">
        <v>501</v>
      </c>
      <c r="D39" s="56" t="s">
        <v>382</v>
      </c>
      <c r="E39" s="51" t="s">
        <v>503</v>
      </c>
      <c r="F39" s="91">
        <v>0.2</v>
      </c>
      <c r="G39" s="91">
        <v>0.2</v>
      </c>
      <c r="H39" s="56"/>
      <c r="I39" s="35">
        <f>ROUND(G39*汇总2!C37,2)</f>
        <v>0.1</v>
      </c>
      <c r="J39" s="35">
        <f>ROUND(G39*汇总2!C38,2)</f>
        <v>0.07</v>
      </c>
    </row>
    <row r="40" ht="24" spans="1:10">
      <c r="A40" s="41">
        <v>38</v>
      </c>
      <c r="B40" s="41" t="s">
        <v>6</v>
      </c>
      <c r="C40" s="49" t="s">
        <v>501</v>
      </c>
      <c r="D40" s="89" t="s">
        <v>556</v>
      </c>
      <c r="E40" s="49" t="s">
        <v>522</v>
      </c>
      <c r="F40" s="91">
        <v>0.5</v>
      </c>
      <c r="G40" s="91">
        <v>0.5</v>
      </c>
      <c r="H40" s="56"/>
      <c r="I40" s="35">
        <f>ROUND(G40*汇总2!C37,2)</f>
        <v>0.25</v>
      </c>
      <c r="J40" s="35">
        <f>ROUND(G40*汇总2!C38,2)</f>
        <v>0.17</v>
      </c>
    </row>
    <row r="41" ht="24" spans="1:10">
      <c r="A41" s="41">
        <v>39</v>
      </c>
      <c r="B41" s="41" t="s">
        <v>6</v>
      </c>
      <c r="C41" s="49" t="s">
        <v>501</v>
      </c>
      <c r="D41" s="56" t="s">
        <v>557</v>
      </c>
      <c r="E41" s="49" t="s">
        <v>558</v>
      </c>
      <c r="F41" s="91">
        <v>0.7</v>
      </c>
      <c r="G41" s="91">
        <v>0.7</v>
      </c>
      <c r="H41" s="56"/>
      <c r="I41" s="35">
        <f>ROUND(G41*汇总2!C37,2)</f>
        <v>0.35</v>
      </c>
      <c r="J41" s="35">
        <f>ROUND(G41*汇总2!C38,2)</f>
        <v>0.24</v>
      </c>
    </row>
    <row r="42" ht="36" spans="1:10">
      <c r="A42" s="41">
        <v>40</v>
      </c>
      <c r="B42" s="47" t="s">
        <v>6</v>
      </c>
      <c r="C42" s="49" t="s">
        <v>501</v>
      </c>
      <c r="D42" s="56" t="s">
        <v>393</v>
      </c>
      <c r="E42" s="51" t="s">
        <v>559</v>
      </c>
      <c r="F42" s="91">
        <v>1.2</v>
      </c>
      <c r="G42" s="91">
        <v>1.2</v>
      </c>
      <c r="H42" s="56"/>
      <c r="I42" s="35">
        <f>ROUND(G42*汇总2!C37,2)</f>
        <v>0.6</v>
      </c>
      <c r="J42" s="35">
        <f>ROUND(G42*汇总2!C38,2)</f>
        <v>0.4</v>
      </c>
    </row>
    <row r="43" ht="36" spans="1:10">
      <c r="A43" s="41">
        <v>41</v>
      </c>
      <c r="B43" s="47" t="s">
        <v>6</v>
      </c>
      <c r="C43" s="49" t="s">
        <v>501</v>
      </c>
      <c r="D43" s="56" t="s">
        <v>560</v>
      </c>
      <c r="E43" s="51" t="s">
        <v>559</v>
      </c>
      <c r="F43" s="91">
        <v>1.2</v>
      </c>
      <c r="G43" s="91">
        <v>1.2</v>
      </c>
      <c r="H43" s="56"/>
      <c r="I43" s="35">
        <f>ROUND(G43*汇总2!C37,2)</f>
        <v>0.6</v>
      </c>
      <c r="J43" s="35">
        <f>ROUND(G43*汇总2!C38,2)</f>
        <v>0.4</v>
      </c>
    </row>
    <row r="44" ht="24" spans="1:10">
      <c r="A44" s="41">
        <v>42</v>
      </c>
      <c r="B44" s="47" t="s">
        <v>6</v>
      </c>
      <c r="C44" s="49" t="s">
        <v>501</v>
      </c>
      <c r="D44" s="71" t="s">
        <v>561</v>
      </c>
      <c r="E44" s="51" t="s">
        <v>551</v>
      </c>
      <c r="F44" s="91">
        <v>0.5</v>
      </c>
      <c r="G44" s="91">
        <v>0.5</v>
      </c>
      <c r="H44" s="56"/>
      <c r="I44" s="35">
        <f>ROUND(G44*汇总2!C37,2)</f>
        <v>0.25</v>
      </c>
      <c r="J44" s="35">
        <f>ROUND(G44*汇总2!C38,2)</f>
        <v>0.17</v>
      </c>
    </row>
    <row r="45" ht="24" spans="1:10">
      <c r="A45" s="41">
        <v>43</v>
      </c>
      <c r="B45" s="47" t="s">
        <v>6</v>
      </c>
      <c r="C45" s="49" t="s">
        <v>501</v>
      </c>
      <c r="D45" s="56" t="s">
        <v>386</v>
      </c>
      <c r="E45" s="51" t="s">
        <v>562</v>
      </c>
      <c r="F45" s="91">
        <v>0.7</v>
      </c>
      <c r="G45" s="91">
        <v>0.7</v>
      </c>
      <c r="H45" s="56"/>
      <c r="I45" s="35">
        <f>ROUND(G45*汇总2!C37,2)</f>
        <v>0.35</v>
      </c>
      <c r="J45" s="35">
        <f>ROUND(G45*汇总2!C38,2)</f>
        <v>0.24</v>
      </c>
    </row>
    <row r="46" ht="24" spans="1:10">
      <c r="A46" s="41">
        <v>44</v>
      </c>
      <c r="B46" s="47" t="s">
        <v>6</v>
      </c>
      <c r="C46" s="49" t="s">
        <v>501</v>
      </c>
      <c r="D46" s="71" t="s">
        <v>563</v>
      </c>
      <c r="E46" s="51" t="s">
        <v>558</v>
      </c>
      <c r="F46" s="91">
        <v>0.7</v>
      </c>
      <c r="G46" s="91">
        <v>0.7</v>
      </c>
      <c r="H46" s="56"/>
      <c r="I46" s="35">
        <f>ROUND(G46*汇总2!C37,2)</f>
        <v>0.35</v>
      </c>
      <c r="J46" s="35">
        <f>ROUND(G46*汇总2!C38,2)</f>
        <v>0.24</v>
      </c>
    </row>
    <row r="47" ht="24" spans="1:10">
      <c r="A47" s="41">
        <v>45</v>
      </c>
      <c r="B47" s="47" t="s">
        <v>6</v>
      </c>
      <c r="C47" s="49" t="s">
        <v>501</v>
      </c>
      <c r="D47" s="56" t="s">
        <v>384</v>
      </c>
      <c r="E47" s="51" t="s">
        <v>503</v>
      </c>
      <c r="F47" s="91">
        <v>0.2</v>
      </c>
      <c r="G47" s="91">
        <v>0.2</v>
      </c>
      <c r="H47" s="56"/>
      <c r="I47" s="35">
        <f>ROUND(G47*汇总2!C37,2)</f>
        <v>0.1</v>
      </c>
      <c r="J47" s="35">
        <f>ROUND(G47*汇总2!C38,2)</f>
        <v>0.07</v>
      </c>
    </row>
    <row r="48" ht="36" spans="1:10">
      <c r="A48" s="41">
        <v>46</v>
      </c>
      <c r="B48" s="47" t="s">
        <v>6</v>
      </c>
      <c r="C48" s="49" t="s">
        <v>501</v>
      </c>
      <c r="D48" s="71" t="s">
        <v>564</v>
      </c>
      <c r="E48" s="51" t="s">
        <v>559</v>
      </c>
      <c r="F48" s="91">
        <v>1.2</v>
      </c>
      <c r="G48" s="91">
        <v>1.2</v>
      </c>
      <c r="H48" s="56"/>
      <c r="I48" s="35">
        <f>ROUND(G48*汇总2!C37,2)</f>
        <v>0.6</v>
      </c>
      <c r="J48" s="35">
        <f>ROUND(G48*汇总2!C38,2)</f>
        <v>0.4</v>
      </c>
    </row>
    <row r="49" ht="36" spans="1:10">
      <c r="A49" s="41">
        <v>47</v>
      </c>
      <c r="B49" s="47" t="s">
        <v>6</v>
      </c>
      <c r="C49" s="49" t="s">
        <v>501</v>
      </c>
      <c r="D49" s="71" t="s">
        <v>565</v>
      </c>
      <c r="E49" s="51" t="s">
        <v>559</v>
      </c>
      <c r="F49" s="91">
        <v>1.2</v>
      </c>
      <c r="G49" s="91">
        <v>1.2</v>
      </c>
      <c r="H49" s="56"/>
      <c r="I49" s="35">
        <f>ROUND(G49*汇总2!C37,2)</f>
        <v>0.6</v>
      </c>
      <c r="J49" s="35">
        <f>ROUND(G49*汇总2!C38,2)</f>
        <v>0.4</v>
      </c>
    </row>
    <row r="50" ht="24" spans="1:10">
      <c r="A50" s="41">
        <v>48</v>
      </c>
      <c r="B50" s="47" t="s">
        <v>6</v>
      </c>
      <c r="C50" s="49" t="s">
        <v>501</v>
      </c>
      <c r="D50" s="71" t="s">
        <v>566</v>
      </c>
      <c r="E50" s="51" t="s">
        <v>567</v>
      </c>
      <c r="F50" s="91">
        <v>3.2</v>
      </c>
      <c r="G50" s="91">
        <v>3.2</v>
      </c>
      <c r="H50" s="56"/>
      <c r="I50" s="35">
        <f>ROUND(G50*汇总2!C37,2)</f>
        <v>1.59</v>
      </c>
      <c r="J50" s="35">
        <f>ROUND(G50*汇总2!C38,2)</f>
        <v>1.08</v>
      </c>
    </row>
    <row r="51" ht="36" spans="1:10">
      <c r="A51" s="41">
        <v>49</v>
      </c>
      <c r="B51" s="34" t="s">
        <v>8</v>
      </c>
      <c r="C51" s="49" t="s">
        <v>501</v>
      </c>
      <c r="D51" s="43" t="s">
        <v>213</v>
      </c>
      <c r="E51" s="53" t="s">
        <v>568</v>
      </c>
      <c r="F51" s="34">
        <v>5.7</v>
      </c>
      <c r="G51" s="34">
        <v>5.7</v>
      </c>
      <c r="H51" s="56"/>
      <c r="I51" s="35">
        <f>ROUND(G51*汇总2!C37,2)</f>
        <v>2.83</v>
      </c>
      <c r="J51" s="35">
        <f>ROUND(G51*汇总2!C38,2)</f>
        <v>1.92</v>
      </c>
    </row>
    <row r="52" ht="24" spans="1:10">
      <c r="A52" s="41">
        <v>50</v>
      </c>
      <c r="B52" s="34" t="s">
        <v>8</v>
      </c>
      <c r="C52" s="49" t="s">
        <v>501</v>
      </c>
      <c r="D52" s="43" t="s">
        <v>569</v>
      </c>
      <c r="E52" s="53" t="s">
        <v>570</v>
      </c>
      <c r="F52" s="34">
        <v>1</v>
      </c>
      <c r="G52" s="34">
        <v>1</v>
      </c>
      <c r="H52" s="56"/>
      <c r="I52" s="35">
        <f>ROUND(G52*汇总2!C37,2)</f>
        <v>0.5</v>
      </c>
      <c r="J52" s="35">
        <f>ROUND(G52*汇总2!C38,2)</f>
        <v>0.34</v>
      </c>
    </row>
    <row r="53" ht="84" spans="1:10">
      <c r="A53" s="41">
        <v>51</v>
      </c>
      <c r="B53" s="34" t="s">
        <v>8</v>
      </c>
      <c r="C53" s="49" t="s">
        <v>501</v>
      </c>
      <c r="D53" s="43" t="s">
        <v>311</v>
      </c>
      <c r="E53" s="53" t="s">
        <v>571</v>
      </c>
      <c r="F53" s="34">
        <v>3.6</v>
      </c>
      <c r="G53" s="34">
        <v>3.4</v>
      </c>
      <c r="H53" s="56"/>
      <c r="I53" s="35">
        <f>ROUND(G53*汇总2!C37,2)</f>
        <v>1.69</v>
      </c>
      <c r="J53" s="35">
        <f>ROUND(G53*汇总2!C38,2)</f>
        <v>1.14</v>
      </c>
    </row>
    <row r="54" ht="24" spans="1:10">
      <c r="A54" s="41">
        <v>52</v>
      </c>
      <c r="B54" s="34" t="s">
        <v>8</v>
      </c>
      <c r="C54" s="49" t="s">
        <v>501</v>
      </c>
      <c r="D54" s="43" t="s">
        <v>572</v>
      </c>
      <c r="E54" s="53" t="s">
        <v>570</v>
      </c>
      <c r="F54" s="34">
        <v>1</v>
      </c>
      <c r="G54" s="34">
        <v>1</v>
      </c>
      <c r="H54" s="56"/>
      <c r="I54" s="35">
        <f>ROUND(G54*汇总2!C37,2)</f>
        <v>0.5</v>
      </c>
      <c r="J54" s="35">
        <f>ROUND(G54*汇总2!C38,2)</f>
        <v>0.34</v>
      </c>
    </row>
    <row r="55" ht="72" spans="1:10">
      <c r="A55" s="41">
        <v>53</v>
      </c>
      <c r="B55" s="34" t="s">
        <v>8</v>
      </c>
      <c r="C55" s="49" t="s">
        <v>501</v>
      </c>
      <c r="D55" s="43" t="s">
        <v>573</v>
      </c>
      <c r="E55" s="53" t="s">
        <v>574</v>
      </c>
      <c r="F55" s="34">
        <v>4.9</v>
      </c>
      <c r="G55" s="34">
        <v>4.7</v>
      </c>
      <c r="H55" s="56"/>
      <c r="I55" s="35">
        <f>ROUND(G55*汇总2!C37,2)</f>
        <v>2.33</v>
      </c>
      <c r="J55" s="35">
        <f>ROUND(G55*汇总2!C38,2)</f>
        <v>1.58</v>
      </c>
    </row>
    <row r="56" ht="24" spans="1:10">
      <c r="A56" s="41">
        <v>54</v>
      </c>
      <c r="B56" s="34" t="s">
        <v>8</v>
      </c>
      <c r="C56" s="49" t="s">
        <v>501</v>
      </c>
      <c r="D56" s="43" t="s">
        <v>575</v>
      </c>
      <c r="E56" s="53" t="s">
        <v>576</v>
      </c>
      <c r="F56" s="34">
        <v>1</v>
      </c>
      <c r="G56" s="34">
        <v>1</v>
      </c>
      <c r="H56" s="56"/>
      <c r="I56" s="35">
        <f>ROUND(G56*汇总2!C37,2)</f>
        <v>0.5</v>
      </c>
      <c r="J56" s="35">
        <f>ROUND(G56*汇总2!C38,2)</f>
        <v>0.34</v>
      </c>
    </row>
    <row r="57" ht="24" spans="1:10">
      <c r="A57" s="41">
        <v>55</v>
      </c>
      <c r="B57" s="34" t="s">
        <v>8</v>
      </c>
      <c r="C57" s="49" t="s">
        <v>501</v>
      </c>
      <c r="D57" s="43" t="s">
        <v>577</v>
      </c>
      <c r="E57" s="53" t="s">
        <v>578</v>
      </c>
      <c r="F57" s="34">
        <v>0.5</v>
      </c>
      <c r="G57" s="34">
        <v>0.5</v>
      </c>
      <c r="H57" s="56"/>
      <c r="I57" s="35">
        <f>ROUND(G57*汇总2!C37,2)</f>
        <v>0.25</v>
      </c>
      <c r="J57" s="35">
        <f>ROUND(G57*汇总2!C38,2)</f>
        <v>0.17</v>
      </c>
    </row>
    <row r="58" ht="48" spans="1:10">
      <c r="A58" s="41">
        <v>56</v>
      </c>
      <c r="B58" s="34" t="s">
        <v>8</v>
      </c>
      <c r="C58" s="49" t="s">
        <v>501</v>
      </c>
      <c r="D58" s="43" t="s">
        <v>579</v>
      </c>
      <c r="E58" s="53" t="s">
        <v>580</v>
      </c>
      <c r="F58" s="34">
        <v>3.7</v>
      </c>
      <c r="G58" s="34">
        <v>3.7</v>
      </c>
      <c r="H58" s="56"/>
      <c r="I58" s="35">
        <f>ROUND(G58*汇总2!C37,2)</f>
        <v>1.84</v>
      </c>
      <c r="J58" s="35">
        <f>ROUND(G58*汇总2!C38,2)</f>
        <v>1.25</v>
      </c>
    </row>
    <row r="59" ht="24" spans="1:10">
      <c r="A59" s="41">
        <v>57</v>
      </c>
      <c r="B59" s="34" t="s">
        <v>8</v>
      </c>
      <c r="C59" s="49" t="s">
        <v>501</v>
      </c>
      <c r="D59" s="43" t="s">
        <v>581</v>
      </c>
      <c r="E59" s="53" t="s">
        <v>578</v>
      </c>
      <c r="F59" s="34">
        <v>0.5</v>
      </c>
      <c r="G59" s="34">
        <v>0.5</v>
      </c>
      <c r="H59" s="56"/>
      <c r="I59" s="35">
        <f>ROUND(G59*汇总2!C37,2)</f>
        <v>0.25</v>
      </c>
      <c r="J59" s="35">
        <f>ROUND(G59*汇总2!C38,2)</f>
        <v>0.17</v>
      </c>
    </row>
    <row r="60" ht="24" spans="1:10">
      <c r="A60" s="41">
        <v>58</v>
      </c>
      <c r="B60" s="34" t="s">
        <v>8</v>
      </c>
      <c r="C60" s="49" t="s">
        <v>501</v>
      </c>
      <c r="D60" s="43" t="s">
        <v>582</v>
      </c>
      <c r="E60" s="53" t="s">
        <v>544</v>
      </c>
      <c r="F60" s="34">
        <v>0.5</v>
      </c>
      <c r="G60" s="34">
        <v>0.5</v>
      </c>
      <c r="H60" s="56"/>
      <c r="I60" s="35">
        <f>ROUND(G60*汇总2!C37,2)</f>
        <v>0.25</v>
      </c>
      <c r="J60" s="35">
        <f>ROUND(G60*汇总2!C38,2)</f>
        <v>0.17</v>
      </c>
    </row>
    <row r="61" ht="24" spans="1:10">
      <c r="A61" s="41">
        <v>59</v>
      </c>
      <c r="B61" s="34" t="s">
        <v>8</v>
      </c>
      <c r="C61" s="49" t="s">
        <v>501</v>
      </c>
      <c r="D61" s="43" t="s">
        <v>207</v>
      </c>
      <c r="E61" s="53" t="s">
        <v>583</v>
      </c>
      <c r="F61" s="34">
        <v>1.2</v>
      </c>
      <c r="G61" s="34">
        <v>1.2</v>
      </c>
      <c r="H61" s="56"/>
      <c r="I61" s="35">
        <f>ROUND(G61*汇总2!C37,2)</f>
        <v>0.6</v>
      </c>
      <c r="J61" s="35">
        <f>ROUND(G61*汇总2!C38,2)</f>
        <v>0.4</v>
      </c>
    </row>
    <row r="62" ht="24" spans="1:10">
      <c r="A62" s="41">
        <v>60</v>
      </c>
      <c r="B62" s="34" t="s">
        <v>8</v>
      </c>
      <c r="C62" s="49" t="s">
        <v>501</v>
      </c>
      <c r="D62" s="43" t="s">
        <v>584</v>
      </c>
      <c r="E62" s="53" t="s">
        <v>583</v>
      </c>
      <c r="F62" s="34">
        <v>1.2</v>
      </c>
      <c r="G62" s="34">
        <v>1.2</v>
      </c>
      <c r="H62" s="56"/>
      <c r="I62" s="35">
        <f>ROUND(G62*汇总2!C37,2)</f>
        <v>0.6</v>
      </c>
      <c r="J62" s="35">
        <f>ROUND(G62*汇总2!C38,2)</f>
        <v>0.4</v>
      </c>
    </row>
    <row r="63" ht="60" spans="1:10">
      <c r="A63" s="41">
        <v>61</v>
      </c>
      <c r="B63" s="34" t="s">
        <v>8</v>
      </c>
      <c r="C63" s="49" t="s">
        <v>501</v>
      </c>
      <c r="D63" s="43" t="s">
        <v>585</v>
      </c>
      <c r="E63" s="53" t="s">
        <v>586</v>
      </c>
      <c r="F63" s="34">
        <v>4.7</v>
      </c>
      <c r="G63" s="34">
        <v>4.7</v>
      </c>
      <c r="H63" s="56"/>
      <c r="I63" s="35">
        <f>ROUND(G63*汇总2!C37,2)</f>
        <v>2.33</v>
      </c>
      <c r="J63" s="35">
        <f>ROUND(G63*汇总2!C38,2)</f>
        <v>1.58</v>
      </c>
    </row>
    <row r="64" ht="24" spans="1:10">
      <c r="A64" s="41">
        <v>62</v>
      </c>
      <c r="B64" s="34" t="s">
        <v>8</v>
      </c>
      <c r="C64" s="49" t="s">
        <v>501</v>
      </c>
      <c r="D64" s="43" t="s">
        <v>587</v>
      </c>
      <c r="E64" s="53" t="s">
        <v>544</v>
      </c>
      <c r="F64" s="34">
        <v>0.5</v>
      </c>
      <c r="G64" s="34">
        <v>0.5</v>
      </c>
      <c r="H64" s="56"/>
      <c r="I64" s="35">
        <f>ROUND(G64*汇总2!C37,2)</f>
        <v>0.25</v>
      </c>
      <c r="J64" s="35">
        <f>ROUND(G64*汇总2!C38,2)</f>
        <v>0.17</v>
      </c>
    </row>
    <row r="65" ht="24" spans="1:10">
      <c r="A65" s="41">
        <v>63</v>
      </c>
      <c r="B65" s="34" t="s">
        <v>8</v>
      </c>
      <c r="C65" s="49" t="s">
        <v>501</v>
      </c>
      <c r="D65" s="43" t="s">
        <v>588</v>
      </c>
      <c r="E65" s="53" t="s">
        <v>503</v>
      </c>
      <c r="F65" s="34">
        <v>0.2</v>
      </c>
      <c r="G65" s="34">
        <v>0.2</v>
      </c>
      <c r="H65" s="56"/>
      <c r="I65" s="35">
        <f>ROUND(G65*汇总2!C37,2)</f>
        <v>0.1</v>
      </c>
      <c r="J65" s="35">
        <f>ROUND(G65*汇总2!C38,2)</f>
        <v>0.07</v>
      </c>
    </row>
    <row r="66" ht="24" spans="1:10">
      <c r="A66" s="41">
        <v>64</v>
      </c>
      <c r="B66" s="34" t="s">
        <v>8</v>
      </c>
      <c r="C66" s="49" t="s">
        <v>501</v>
      </c>
      <c r="D66" s="43" t="s">
        <v>589</v>
      </c>
      <c r="E66" s="53" t="s">
        <v>578</v>
      </c>
      <c r="F66" s="34">
        <v>0.5</v>
      </c>
      <c r="G66" s="34">
        <v>0.5</v>
      </c>
      <c r="H66" s="56"/>
      <c r="I66" s="35">
        <f>ROUND(G66*汇总2!C37,2)</f>
        <v>0.25</v>
      </c>
      <c r="J66" s="35">
        <f>ROUND(G66*汇总2!C38,2)</f>
        <v>0.17</v>
      </c>
    </row>
    <row r="67" ht="24" spans="1:10">
      <c r="A67" s="41">
        <v>65</v>
      </c>
      <c r="B67" s="34" t="s">
        <v>8</v>
      </c>
      <c r="C67" s="49" t="s">
        <v>501</v>
      </c>
      <c r="D67" s="43" t="s">
        <v>208</v>
      </c>
      <c r="E67" s="53" t="s">
        <v>590</v>
      </c>
      <c r="F67" s="34">
        <v>2.2</v>
      </c>
      <c r="G67" s="34">
        <v>2.2</v>
      </c>
      <c r="H67" s="56"/>
      <c r="I67" s="35">
        <f>ROUND(G67*汇总2!C37,2)</f>
        <v>1.09</v>
      </c>
      <c r="J67" s="35">
        <f>ROUND(G67*汇总2!C38,2)</f>
        <v>0.74</v>
      </c>
    </row>
    <row r="68" ht="24" spans="1:10">
      <c r="A68" s="41">
        <v>66</v>
      </c>
      <c r="B68" s="34" t="s">
        <v>8</v>
      </c>
      <c r="C68" s="49" t="s">
        <v>501</v>
      </c>
      <c r="D68" s="43" t="s">
        <v>591</v>
      </c>
      <c r="E68" s="53" t="s">
        <v>578</v>
      </c>
      <c r="F68" s="34">
        <v>0.5</v>
      </c>
      <c r="G68" s="34">
        <v>0.5</v>
      </c>
      <c r="H68" s="56"/>
      <c r="I68" s="35">
        <f>ROUND(G68*汇总2!C37,2)</f>
        <v>0.25</v>
      </c>
      <c r="J68" s="35">
        <f>ROUND(G68*汇总2!C38,2)</f>
        <v>0.17</v>
      </c>
    </row>
    <row r="69" ht="24" spans="1:10">
      <c r="A69" s="41">
        <v>67</v>
      </c>
      <c r="B69" s="34" t="s">
        <v>8</v>
      </c>
      <c r="C69" s="49" t="s">
        <v>501</v>
      </c>
      <c r="D69" s="43" t="s">
        <v>592</v>
      </c>
      <c r="E69" s="53" t="s">
        <v>576</v>
      </c>
      <c r="F69" s="34">
        <v>1</v>
      </c>
      <c r="G69" s="34">
        <v>1</v>
      </c>
      <c r="H69" s="56"/>
      <c r="I69" s="35">
        <f>ROUND(G69*汇总2!C37,2)</f>
        <v>0.5</v>
      </c>
      <c r="J69" s="35">
        <f>ROUND(G69*汇总2!C38,2)</f>
        <v>0.34</v>
      </c>
    </row>
    <row r="70" ht="24" spans="1:10">
      <c r="A70" s="41">
        <v>68</v>
      </c>
      <c r="B70" s="34" t="s">
        <v>8</v>
      </c>
      <c r="C70" s="49" t="s">
        <v>501</v>
      </c>
      <c r="D70" s="43" t="s">
        <v>593</v>
      </c>
      <c r="E70" s="53" t="s">
        <v>578</v>
      </c>
      <c r="F70" s="34">
        <v>0.5</v>
      </c>
      <c r="G70" s="34">
        <v>0.5</v>
      </c>
      <c r="H70" s="56"/>
      <c r="I70" s="35">
        <f>ROUND(G70*汇总2!C37,2)</f>
        <v>0.25</v>
      </c>
      <c r="J70" s="35">
        <f>ROUND(G70*汇总2!C38,2)</f>
        <v>0.17</v>
      </c>
    </row>
    <row r="71" ht="24" spans="1:10">
      <c r="A71" s="41">
        <v>69</v>
      </c>
      <c r="B71" s="34" t="s">
        <v>8</v>
      </c>
      <c r="C71" s="49" t="s">
        <v>501</v>
      </c>
      <c r="D71" s="43" t="s">
        <v>594</v>
      </c>
      <c r="E71" s="53" t="s">
        <v>595</v>
      </c>
      <c r="F71" s="34">
        <v>1.2</v>
      </c>
      <c r="G71" s="34">
        <v>1.2</v>
      </c>
      <c r="H71" s="56"/>
      <c r="I71" s="35">
        <f>ROUND(G71*汇总2!C37,2)</f>
        <v>0.6</v>
      </c>
      <c r="J71" s="35">
        <f>ROUND(G71*汇总2!C38,2)</f>
        <v>0.4</v>
      </c>
    </row>
    <row r="72" ht="24" spans="1:10">
      <c r="A72" s="41">
        <v>70</v>
      </c>
      <c r="B72" s="34" t="s">
        <v>8</v>
      </c>
      <c r="C72" s="49" t="s">
        <v>501</v>
      </c>
      <c r="D72" s="43" t="s">
        <v>596</v>
      </c>
      <c r="E72" s="53" t="s">
        <v>578</v>
      </c>
      <c r="F72" s="34">
        <v>0.5</v>
      </c>
      <c r="G72" s="34">
        <v>0.5</v>
      </c>
      <c r="H72" s="56"/>
      <c r="I72" s="35">
        <f>ROUND(G72*汇总2!C37,2)</f>
        <v>0.25</v>
      </c>
      <c r="J72" s="35">
        <f>ROUND(G72*汇总2!C38,2)</f>
        <v>0.17</v>
      </c>
    </row>
    <row r="73" ht="24" spans="1:10">
      <c r="A73" s="41">
        <v>71</v>
      </c>
      <c r="B73" s="34" t="s">
        <v>8</v>
      </c>
      <c r="C73" s="49" t="s">
        <v>501</v>
      </c>
      <c r="D73" s="43" t="s">
        <v>597</v>
      </c>
      <c r="E73" s="53" t="s">
        <v>531</v>
      </c>
      <c r="F73" s="34">
        <v>0.7</v>
      </c>
      <c r="G73" s="34">
        <v>0.7</v>
      </c>
      <c r="H73" s="56"/>
      <c r="I73" s="35">
        <f>ROUND(G73*汇总2!C37,2)</f>
        <v>0.35</v>
      </c>
      <c r="J73" s="35">
        <f>ROUND(G73*汇总2!C38,2)</f>
        <v>0.24</v>
      </c>
    </row>
    <row r="74" ht="24" spans="1:10">
      <c r="A74" s="41">
        <v>72</v>
      </c>
      <c r="B74" s="34" t="s">
        <v>8</v>
      </c>
      <c r="C74" s="49" t="s">
        <v>501</v>
      </c>
      <c r="D74" s="43" t="s">
        <v>598</v>
      </c>
      <c r="E74" s="53" t="s">
        <v>576</v>
      </c>
      <c r="F74" s="34">
        <v>1</v>
      </c>
      <c r="G74" s="34">
        <v>1</v>
      </c>
      <c r="H74" s="56"/>
      <c r="I74" s="35">
        <f>ROUND(G74*汇总2!C37,2)</f>
        <v>0.5</v>
      </c>
      <c r="J74" s="35">
        <f>ROUND(G74*汇总2!C38,2)</f>
        <v>0.34</v>
      </c>
    </row>
    <row r="75" ht="24" spans="1:10">
      <c r="A75" s="41">
        <v>73</v>
      </c>
      <c r="B75" s="34" t="s">
        <v>8</v>
      </c>
      <c r="C75" s="49" t="s">
        <v>501</v>
      </c>
      <c r="D75" s="43" t="s">
        <v>214</v>
      </c>
      <c r="E75" s="51" t="s">
        <v>599</v>
      </c>
      <c r="F75" s="34">
        <v>0.2</v>
      </c>
      <c r="G75" s="34">
        <v>0.2</v>
      </c>
      <c r="H75" s="56"/>
      <c r="I75" s="35">
        <f>ROUND(G75*汇总2!C37,2)</f>
        <v>0.1</v>
      </c>
      <c r="J75" s="35">
        <f>ROUND(G75*汇总2!C38,2)</f>
        <v>0.07</v>
      </c>
    </row>
    <row r="76" ht="24" spans="1:10">
      <c r="A76" s="41">
        <v>74</v>
      </c>
      <c r="B76" s="34" t="s">
        <v>8</v>
      </c>
      <c r="C76" s="49" t="s">
        <v>501</v>
      </c>
      <c r="D76" s="43" t="s">
        <v>600</v>
      </c>
      <c r="E76" s="53" t="s">
        <v>503</v>
      </c>
      <c r="F76" s="34">
        <v>0.2</v>
      </c>
      <c r="G76" s="34">
        <v>0.2</v>
      </c>
      <c r="H76" s="56"/>
      <c r="I76" s="35">
        <f>ROUND(G76*汇总2!C37,2)</f>
        <v>0.1</v>
      </c>
      <c r="J76" s="35">
        <f>ROUND(G76*汇总2!C38,2)</f>
        <v>0.07</v>
      </c>
    </row>
    <row r="77" ht="24" spans="1:10">
      <c r="A77" s="41">
        <v>75</v>
      </c>
      <c r="B77" s="34" t="s">
        <v>8</v>
      </c>
      <c r="C77" s="49" t="s">
        <v>501</v>
      </c>
      <c r="D77" s="43" t="s">
        <v>601</v>
      </c>
      <c r="E77" s="53" t="s">
        <v>578</v>
      </c>
      <c r="F77" s="34">
        <v>0.5</v>
      </c>
      <c r="G77" s="34">
        <v>0.5</v>
      </c>
      <c r="H77" s="56"/>
      <c r="I77" s="35">
        <f>ROUND(G77*汇总2!C37,2)</f>
        <v>0.25</v>
      </c>
      <c r="J77" s="35">
        <f>ROUND(G77*汇总2!C38,2)</f>
        <v>0.17</v>
      </c>
    </row>
    <row r="78" ht="24" spans="1:10">
      <c r="A78" s="41">
        <v>76</v>
      </c>
      <c r="B78" s="34" t="s">
        <v>8</v>
      </c>
      <c r="C78" s="49" t="s">
        <v>501</v>
      </c>
      <c r="D78" s="43" t="s">
        <v>339</v>
      </c>
      <c r="E78" s="51" t="s">
        <v>602</v>
      </c>
      <c r="F78" s="34">
        <v>0.7</v>
      </c>
      <c r="G78" s="34">
        <v>0.7</v>
      </c>
      <c r="H78" s="56"/>
      <c r="I78" s="35">
        <f>ROUND(G78*汇总2!C37,2)</f>
        <v>0.35</v>
      </c>
      <c r="J78" s="35">
        <f>ROUND(G78*汇总2!C38,2)</f>
        <v>0.24</v>
      </c>
    </row>
    <row r="79" ht="24" spans="1:10">
      <c r="A79" s="41">
        <v>77</v>
      </c>
      <c r="B79" s="34" t="s">
        <v>8</v>
      </c>
      <c r="C79" s="49" t="s">
        <v>501</v>
      </c>
      <c r="D79" s="43" t="s">
        <v>341</v>
      </c>
      <c r="E79" s="51" t="s">
        <v>602</v>
      </c>
      <c r="F79" s="34">
        <v>0.7</v>
      </c>
      <c r="G79" s="34">
        <v>0.7</v>
      </c>
      <c r="H79" s="56"/>
      <c r="I79" s="35">
        <f>ROUND(G79*汇总2!C37,2)</f>
        <v>0.35</v>
      </c>
      <c r="J79" s="35">
        <f>ROUND(G79*汇总2!C38,2)</f>
        <v>0.24</v>
      </c>
    </row>
    <row r="80" ht="24" spans="1:10">
      <c r="A80" s="41">
        <v>78</v>
      </c>
      <c r="B80" s="34" t="s">
        <v>8</v>
      </c>
      <c r="C80" s="49" t="s">
        <v>501</v>
      </c>
      <c r="D80" s="43" t="s">
        <v>225</v>
      </c>
      <c r="E80" s="53" t="s">
        <v>538</v>
      </c>
      <c r="F80" s="34">
        <v>2.7</v>
      </c>
      <c r="G80" s="34">
        <v>2.7</v>
      </c>
      <c r="H80" s="56"/>
      <c r="I80" s="35">
        <f>ROUND(G80*汇总2!C37,2)</f>
        <v>1.34</v>
      </c>
      <c r="J80" s="35">
        <f>ROUND(G80*汇总2!C38,2)</f>
        <v>0.91</v>
      </c>
    </row>
    <row r="81" ht="192" spans="1:10">
      <c r="A81" s="41">
        <v>79</v>
      </c>
      <c r="B81" s="34" t="s">
        <v>8</v>
      </c>
      <c r="C81" s="49" t="s">
        <v>501</v>
      </c>
      <c r="D81" s="43" t="s">
        <v>420</v>
      </c>
      <c r="E81" s="53" t="s">
        <v>603</v>
      </c>
      <c r="F81" s="34">
        <v>16.4</v>
      </c>
      <c r="G81" s="34">
        <v>13.9</v>
      </c>
      <c r="H81" s="56"/>
      <c r="I81" s="35">
        <f>ROUND(G81*汇总2!C37,2)</f>
        <v>6.9</v>
      </c>
      <c r="J81" s="35">
        <f>ROUND(G81*汇总2!C38,2)</f>
        <v>4.68</v>
      </c>
    </row>
    <row r="82" ht="24" spans="1:10">
      <c r="A82" s="41">
        <v>80</v>
      </c>
      <c r="B82" s="34" t="s">
        <v>8</v>
      </c>
      <c r="C82" s="49" t="s">
        <v>501</v>
      </c>
      <c r="D82" s="43" t="s">
        <v>224</v>
      </c>
      <c r="E82" s="53" t="s">
        <v>578</v>
      </c>
      <c r="F82" s="34">
        <v>0.5</v>
      </c>
      <c r="G82" s="34">
        <v>0.5</v>
      </c>
      <c r="H82" s="56"/>
      <c r="I82" s="35">
        <f>ROUND(G82*汇总2!C37,2)</f>
        <v>0.25</v>
      </c>
      <c r="J82" s="35">
        <f>ROUND(G82*汇总2!C38,2)</f>
        <v>0.17</v>
      </c>
    </row>
    <row r="83" ht="24" spans="1:10">
      <c r="A83" s="41">
        <v>81</v>
      </c>
      <c r="B83" s="34" t="s">
        <v>8</v>
      </c>
      <c r="C83" s="49" t="s">
        <v>501</v>
      </c>
      <c r="D83" s="43" t="s">
        <v>223</v>
      </c>
      <c r="E83" s="51" t="s">
        <v>604</v>
      </c>
      <c r="F83" s="34">
        <v>2.9</v>
      </c>
      <c r="G83" s="34">
        <v>2.9</v>
      </c>
      <c r="H83" s="56"/>
      <c r="I83" s="35">
        <f>ROUND(G83*汇总2!C37,2)</f>
        <v>1.44</v>
      </c>
      <c r="J83" s="35">
        <f>ROUND(G83*汇总2!C38,2)</f>
        <v>0.98</v>
      </c>
    </row>
    <row r="84" ht="24" spans="1:10">
      <c r="A84" s="41">
        <v>82</v>
      </c>
      <c r="B84" s="34" t="s">
        <v>8</v>
      </c>
      <c r="C84" s="49" t="s">
        <v>501</v>
      </c>
      <c r="D84" s="43" t="s">
        <v>220</v>
      </c>
      <c r="E84" s="53" t="s">
        <v>583</v>
      </c>
      <c r="F84" s="34">
        <v>1.2</v>
      </c>
      <c r="G84" s="34">
        <v>1.2</v>
      </c>
      <c r="H84" s="56"/>
      <c r="I84" s="35">
        <f>ROUND(G84*汇总2!C37,2)</f>
        <v>0.6</v>
      </c>
      <c r="J84" s="35">
        <f>ROUND(G84*汇总2!C38,2)</f>
        <v>0.4</v>
      </c>
    </row>
    <row r="85" ht="36" spans="1:10">
      <c r="A85" s="41">
        <v>83</v>
      </c>
      <c r="B85" s="34" t="s">
        <v>8</v>
      </c>
      <c r="C85" s="49" t="s">
        <v>501</v>
      </c>
      <c r="D85" s="43" t="s">
        <v>605</v>
      </c>
      <c r="E85" s="53" t="s">
        <v>606</v>
      </c>
      <c r="F85" s="34">
        <v>2.9</v>
      </c>
      <c r="G85" s="34">
        <v>2.9</v>
      </c>
      <c r="H85" s="56"/>
      <c r="I85" s="35">
        <f>ROUND(G85*汇总2!C37,2)</f>
        <v>1.44</v>
      </c>
      <c r="J85" s="35">
        <f>ROUND(G85*汇总2!C38,2)</f>
        <v>0.98</v>
      </c>
    </row>
    <row r="86" ht="24" spans="1:10">
      <c r="A86" s="41">
        <v>84</v>
      </c>
      <c r="B86" s="34" t="s">
        <v>8</v>
      </c>
      <c r="C86" s="49" t="s">
        <v>501</v>
      </c>
      <c r="D86" s="43" t="s">
        <v>607</v>
      </c>
      <c r="E86" s="53" t="s">
        <v>515</v>
      </c>
      <c r="F86" s="34">
        <v>2.5</v>
      </c>
      <c r="G86" s="34">
        <v>2.5</v>
      </c>
      <c r="H86" s="56"/>
      <c r="I86" s="35">
        <f>ROUND(G86*汇总2!C37,2)</f>
        <v>1.24</v>
      </c>
      <c r="J86" s="35">
        <f>ROUND(G86*汇总2!C38,2)</f>
        <v>0.84</v>
      </c>
    </row>
    <row r="87" ht="24" spans="1:10">
      <c r="A87" s="41">
        <v>85</v>
      </c>
      <c r="B87" s="34" t="s">
        <v>8</v>
      </c>
      <c r="C87" s="49" t="s">
        <v>501</v>
      </c>
      <c r="D87" s="43" t="s">
        <v>139</v>
      </c>
      <c r="E87" s="53" t="s">
        <v>576</v>
      </c>
      <c r="F87" s="34">
        <v>1</v>
      </c>
      <c r="G87" s="34">
        <v>1</v>
      </c>
      <c r="H87" s="56"/>
      <c r="I87" s="35">
        <f>ROUND(G87*汇总2!C37,2)</f>
        <v>0.5</v>
      </c>
      <c r="J87" s="35">
        <f>ROUND(G87*汇总2!C38,2)</f>
        <v>0.34</v>
      </c>
    </row>
    <row r="88" ht="24" spans="1:10">
      <c r="A88" s="41">
        <v>86</v>
      </c>
      <c r="B88" s="34" t="s">
        <v>8</v>
      </c>
      <c r="C88" s="49" t="s">
        <v>501</v>
      </c>
      <c r="D88" s="43" t="s">
        <v>608</v>
      </c>
      <c r="E88" s="53" t="s">
        <v>503</v>
      </c>
      <c r="F88" s="34">
        <v>0.2</v>
      </c>
      <c r="G88" s="34">
        <v>0.2</v>
      </c>
      <c r="H88" s="56"/>
      <c r="I88" s="35">
        <f>ROUND(G88*汇总2!C37,2)</f>
        <v>0.1</v>
      </c>
      <c r="J88" s="35">
        <f>ROUND(G88*汇总2!C38,2)</f>
        <v>0.07</v>
      </c>
    </row>
    <row r="89" ht="60" spans="1:10">
      <c r="A89" s="41">
        <v>87</v>
      </c>
      <c r="B89" s="34" t="s">
        <v>8</v>
      </c>
      <c r="C89" s="49" t="s">
        <v>501</v>
      </c>
      <c r="D89" s="43" t="s">
        <v>609</v>
      </c>
      <c r="E89" s="51" t="s">
        <v>610</v>
      </c>
      <c r="F89" s="34">
        <v>2.4</v>
      </c>
      <c r="G89" s="34">
        <v>2.4</v>
      </c>
      <c r="H89" s="56"/>
      <c r="I89" s="35">
        <f>ROUND(G89*汇总2!C37,2)</f>
        <v>1.19</v>
      </c>
      <c r="J89" s="35">
        <f>ROUND(G89*汇总2!C38,2)</f>
        <v>0.81</v>
      </c>
    </row>
    <row r="90" ht="24" spans="1:10">
      <c r="A90" s="41">
        <v>88</v>
      </c>
      <c r="B90" s="34" t="s">
        <v>8</v>
      </c>
      <c r="C90" s="49" t="s">
        <v>501</v>
      </c>
      <c r="D90" s="43" t="s">
        <v>611</v>
      </c>
      <c r="E90" s="53" t="s">
        <v>578</v>
      </c>
      <c r="F90" s="34">
        <v>0.5</v>
      </c>
      <c r="G90" s="34">
        <v>0.5</v>
      </c>
      <c r="H90" s="56"/>
      <c r="I90" s="35">
        <f>ROUND(G90*汇总2!C37,2)</f>
        <v>0.25</v>
      </c>
      <c r="J90" s="35">
        <f>ROUND(G90*汇总2!C38,2)</f>
        <v>0.17</v>
      </c>
    </row>
    <row r="91" ht="72" spans="1:10">
      <c r="A91" s="41">
        <v>89</v>
      </c>
      <c r="B91" s="34" t="s">
        <v>8</v>
      </c>
      <c r="C91" s="49" t="s">
        <v>501</v>
      </c>
      <c r="D91" s="43" t="s">
        <v>612</v>
      </c>
      <c r="E91" s="53" t="s">
        <v>613</v>
      </c>
      <c r="F91" s="34">
        <v>3.7</v>
      </c>
      <c r="G91" s="34">
        <v>3.2</v>
      </c>
      <c r="H91" s="56"/>
      <c r="I91" s="35">
        <f>ROUND(G91*汇总2!C37,2)</f>
        <v>1.59</v>
      </c>
      <c r="J91" s="35">
        <f>ROUND(G91*汇总2!C38,2)</f>
        <v>1.08</v>
      </c>
    </row>
    <row r="92" ht="24" spans="1:10">
      <c r="A92" s="41">
        <v>90</v>
      </c>
      <c r="B92" s="34" t="s">
        <v>8</v>
      </c>
      <c r="C92" s="49" t="s">
        <v>501</v>
      </c>
      <c r="D92" s="43" t="s">
        <v>614</v>
      </c>
      <c r="E92" s="53" t="s">
        <v>583</v>
      </c>
      <c r="F92" s="34">
        <v>1.2</v>
      </c>
      <c r="G92" s="34">
        <v>1.2</v>
      </c>
      <c r="H92" s="56"/>
      <c r="I92" s="35">
        <f>ROUND(G92*汇总2!C37,2)</f>
        <v>0.6</v>
      </c>
      <c r="J92" s="35">
        <f>ROUND(G92*汇总2!C38,2)</f>
        <v>0.4</v>
      </c>
    </row>
    <row r="93" ht="24" spans="1:10">
      <c r="A93" s="41">
        <v>91</v>
      </c>
      <c r="B93" s="34" t="s">
        <v>8</v>
      </c>
      <c r="C93" s="49" t="s">
        <v>501</v>
      </c>
      <c r="D93" s="43" t="s">
        <v>615</v>
      </c>
      <c r="E93" s="53" t="s">
        <v>583</v>
      </c>
      <c r="F93" s="34">
        <v>1.2</v>
      </c>
      <c r="G93" s="34">
        <v>1.2</v>
      </c>
      <c r="H93" s="56"/>
      <c r="I93" s="35">
        <f>ROUND(G93*汇总2!C37,2)</f>
        <v>0.6</v>
      </c>
      <c r="J93" s="35">
        <f>ROUND(G93*汇总2!C38,2)</f>
        <v>0.4</v>
      </c>
    </row>
    <row r="94" ht="24" spans="1:10">
      <c r="A94" s="41">
        <v>92</v>
      </c>
      <c r="B94" s="34" t="s">
        <v>8</v>
      </c>
      <c r="C94" s="49" t="s">
        <v>501</v>
      </c>
      <c r="D94" s="43" t="s">
        <v>616</v>
      </c>
      <c r="E94" s="53" t="s">
        <v>578</v>
      </c>
      <c r="F94" s="34">
        <v>0.5</v>
      </c>
      <c r="G94" s="34">
        <v>0.5</v>
      </c>
      <c r="H94" s="56"/>
      <c r="I94" s="35">
        <f>ROUND(G94*汇总2!C37,2)</f>
        <v>0.25</v>
      </c>
      <c r="J94" s="35">
        <f>ROUND(G94*汇总2!C38,2)</f>
        <v>0.17</v>
      </c>
    </row>
    <row r="95" ht="24" spans="1:10">
      <c r="A95" s="41">
        <v>93</v>
      </c>
      <c r="B95" s="34" t="s">
        <v>8</v>
      </c>
      <c r="C95" s="49" t="s">
        <v>501</v>
      </c>
      <c r="D95" s="43" t="s">
        <v>453</v>
      </c>
      <c r="E95" s="53" t="s">
        <v>617</v>
      </c>
      <c r="F95" s="34">
        <v>0.7</v>
      </c>
      <c r="G95" s="34">
        <v>0.7</v>
      </c>
      <c r="H95" s="56"/>
      <c r="I95" s="35">
        <f>ROUND(G95*汇总2!C37,2)</f>
        <v>0.35</v>
      </c>
      <c r="J95" s="35">
        <f>ROUND(G95*汇总2!C38,2)</f>
        <v>0.24</v>
      </c>
    </row>
    <row r="96" ht="24" spans="1:10">
      <c r="A96" s="41">
        <v>94</v>
      </c>
      <c r="B96" s="34" t="s">
        <v>8</v>
      </c>
      <c r="C96" s="49" t="s">
        <v>501</v>
      </c>
      <c r="D96" s="43" t="s">
        <v>287</v>
      </c>
      <c r="E96" s="53" t="s">
        <v>503</v>
      </c>
      <c r="F96" s="34">
        <v>0.2</v>
      </c>
      <c r="G96" s="34">
        <v>0.2</v>
      </c>
      <c r="H96" s="56"/>
      <c r="I96" s="35">
        <f>ROUND(G96*汇总2!C37,2)</f>
        <v>0.1</v>
      </c>
      <c r="J96" s="35">
        <f>ROUND(G96*汇总2!C38,2)</f>
        <v>0.07</v>
      </c>
    </row>
    <row r="97" ht="24" spans="1:10">
      <c r="A97" s="41">
        <v>95</v>
      </c>
      <c r="B97" s="34" t="s">
        <v>8</v>
      </c>
      <c r="C97" s="49" t="s">
        <v>501</v>
      </c>
      <c r="D97" s="43" t="s">
        <v>618</v>
      </c>
      <c r="E97" s="51" t="s">
        <v>619</v>
      </c>
      <c r="F97" s="34">
        <v>1.2</v>
      </c>
      <c r="G97" s="34">
        <v>0.2</v>
      </c>
      <c r="H97" s="56"/>
      <c r="I97" s="35">
        <f>ROUND(G97*汇总2!C37,2)</f>
        <v>0.1</v>
      </c>
      <c r="J97" s="35">
        <f>ROUND(G97*汇总2!C38,2)</f>
        <v>0.07</v>
      </c>
    </row>
    <row r="98" ht="24" spans="1:10">
      <c r="A98" s="41">
        <v>96</v>
      </c>
      <c r="B98" s="34" t="s">
        <v>8</v>
      </c>
      <c r="C98" s="49" t="s">
        <v>501</v>
      </c>
      <c r="D98" s="43" t="s">
        <v>620</v>
      </c>
      <c r="E98" s="53" t="s">
        <v>578</v>
      </c>
      <c r="F98" s="34">
        <v>0.5</v>
      </c>
      <c r="G98" s="34">
        <v>0.5</v>
      </c>
      <c r="H98" s="56"/>
      <c r="I98" s="35">
        <f>ROUND(G98*汇总2!C37,2)</f>
        <v>0.25</v>
      </c>
      <c r="J98" s="35">
        <f>ROUND(G98*汇总2!C38,2)</f>
        <v>0.17</v>
      </c>
    </row>
    <row r="99" ht="24" spans="1:10">
      <c r="A99" s="41">
        <v>97</v>
      </c>
      <c r="B99" s="34" t="s">
        <v>8</v>
      </c>
      <c r="C99" s="49" t="s">
        <v>501</v>
      </c>
      <c r="D99" s="43" t="s">
        <v>621</v>
      </c>
      <c r="E99" s="53" t="s">
        <v>503</v>
      </c>
      <c r="F99" s="34">
        <v>0.2</v>
      </c>
      <c r="G99" s="34">
        <v>0.2</v>
      </c>
      <c r="H99" s="56"/>
      <c r="I99" s="35">
        <f>ROUND(G99*汇总2!C37,2)</f>
        <v>0.1</v>
      </c>
      <c r="J99" s="35">
        <f>ROUND(G99*汇总2!C38,2)</f>
        <v>0.07</v>
      </c>
    </row>
    <row r="100" ht="24" spans="1:10">
      <c r="A100" s="41">
        <v>98</v>
      </c>
      <c r="B100" s="34" t="s">
        <v>8</v>
      </c>
      <c r="C100" s="49" t="s">
        <v>501</v>
      </c>
      <c r="D100" s="43" t="s">
        <v>622</v>
      </c>
      <c r="E100" s="53" t="s">
        <v>583</v>
      </c>
      <c r="F100" s="34">
        <v>1.2</v>
      </c>
      <c r="G100" s="34">
        <v>1.2</v>
      </c>
      <c r="H100" s="56"/>
      <c r="I100" s="35">
        <f>ROUND(G100*汇总2!C37,2)</f>
        <v>0.6</v>
      </c>
      <c r="J100" s="35">
        <f>ROUND(G100*汇总2!C38,2)</f>
        <v>0.4</v>
      </c>
    </row>
    <row r="101" ht="24" spans="1:10">
      <c r="A101" s="41">
        <v>99</v>
      </c>
      <c r="B101" s="34" t="s">
        <v>8</v>
      </c>
      <c r="C101" s="49" t="s">
        <v>501</v>
      </c>
      <c r="D101" s="43" t="s">
        <v>623</v>
      </c>
      <c r="E101" s="53" t="s">
        <v>624</v>
      </c>
      <c r="F101" s="34">
        <v>0.2</v>
      </c>
      <c r="G101" s="34">
        <v>0.2</v>
      </c>
      <c r="H101" s="56"/>
      <c r="I101" s="35">
        <f>ROUND(G101*汇总2!C37,2)</f>
        <v>0.1</v>
      </c>
      <c r="J101" s="35">
        <f>ROUND(G101*汇总2!C38,2)</f>
        <v>0.07</v>
      </c>
    </row>
    <row r="102" ht="24" spans="1:10">
      <c r="A102" s="41">
        <v>100</v>
      </c>
      <c r="B102" s="34" t="s">
        <v>8</v>
      </c>
      <c r="C102" s="49" t="s">
        <v>501</v>
      </c>
      <c r="D102" s="43" t="s">
        <v>625</v>
      </c>
      <c r="E102" s="53" t="s">
        <v>626</v>
      </c>
      <c r="F102" s="34">
        <v>0.2</v>
      </c>
      <c r="G102" s="34">
        <v>0.2</v>
      </c>
      <c r="H102" s="56"/>
      <c r="I102" s="35">
        <f>ROUND(G102*汇总2!C37,2)</f>
        <v>0.1</v>
      </c>
      <c r="J102" s="35">
        <f>ROUND(G102*汇总2!C38,2)</f>
        <v>0.07</v>
      </c>
    </row>
    <row r="103" ht="24" spans="1:10">
      <c r="A103" s="41">
        <v>101</v>
      </c>
      <c r="B103" s="34" t="s">
        <v>8</v>
      </c>
      <c r="C103" s="49" t="s">
        <v>501</v>
      </c>
      <c r="D103" s="43" t="s">
        <v>627</v>
      </c>
      <c r="E103" s="53" t="s">
        <v>515</v>
      </c>
      <c r="F103" s="34">
        <v>2.5</v>
      </c>
      <c r="G103" s="34">
        <v>2.5</v>
      </c>
      <c r="H103" s="56"/>
      <c r="I103" s="35">
        <f>ROUND(G103*汇总2!C37,2)</f>
        <v>1.24</v>
      </c>
      <c r="J103" s="35">
        <f>ROUND(G103*汇总2!C38,2)</f>
        <v>0.84</v>
      </c>
    </row>
    <row r="104" ht="60" spans="1:10">
      <c r="A104" s="41">
        <v>102</v>
      </c>
      <c r="B104" s="34" t="s">
        <v>8</v>
      </c>
      <c r="C104" s="49" t="s">
        <v>501</v>
      </c>
      <c r="D104" s="43" t="s">
        <v>628</v>
      </c>
      <c r="E104" s="53" t="s">
        <v>629</v>
      </c>
      <c r="F104" s="34">
        <v>3</v>
      </c>
      <c r="G104" s="34">
        <v>1</v>
      </c>
      <c r="H104" s="56"/>
      <c r="I104" s="35">
        <f>ROUND(G104*汇总2!C37,2)</f>
        <v>0.5</v>
      </c>
      <c r="J104" s="35">
        <f>ROUND(G104*汇总2!C38,2)</f>
        <v>0.34</v>
      </c>
    </row>
    <row r="105" ht="24" spans="1:10">
      <c r="A105" s="41">
        <v>103</v>
      </c>
      <c r="B105" s="34" t="s">
        <v>8</v>
      </c>
      <c r="C105" s="49" t="s">
        <v>501</v>
      </c>
      <c r="D105" s="43" t="s">
        <v>442</v>
      </c>
      <c r="E105" s="53" t="s">
        <v>562</v>
      </c>
      <c r="F105" s="34">
        <v>0.7</v>
      </c>
      <c r="G105" s="34">
        <v>0.7</v>
      </c>
      <c r="H105" s="56"/>
      <c r="I105" s="35">
        <f>ROUND(G105*汇总2!C37,2)</f>
        <v>0.35</v>
      </c>
      <c r="J105" s="35">
        <f>ROUND(G105*汇总2!C38,2)</f>
        <v>0.24</v>
      </c>
    </row>
    <row r="106" ht="24" spans="1:10">
      <c r="A106" s="41">
        <v>104</v>
      </c>
      <c r="B106" s="34" t="s">
        <v>8</v>
      </c>
      <c r="C106" s="49" t="s">
        <v>501</v>
      </c>
      <c r="D106" s="43" t="s">
        <v>630</v>
      </c>
      <c r="E106" s="53" t="s">
        <v>503</v>
      </c>
      <c r="F106" s="34">
        <v>0.2</v>
      </c>
      <c r="G106" s="34">
        <v>0.2</v>
      </c>
      <c r="H106" s="56"/>
      <c r="I106" s="35">
        <f>ROUND(G106*汇总2!C37,2)</f>
        <v>0.1</v>
      </c>
      <c r="J106" s="35">
        <f>ROUND(G106*汇总2!C38,2)</f>
        <v>0.07</v>
      </c>
    </row>
    <row r="107" ht="24" spans="1:10">
      <c r="A107" s="41">
        <v>105</v>
      </c>
      <c r="B107" s="34" t="s">
        <v>8</v>
      </c>
      <c r="C107" s="49" t="s">
        <v>501</v>
      </c>
      <c r="D107" s="43" t="s">
        <v>631</v>
      </c>
      <c r="E107" s="53" t="s">
        <v>544</v>
      </c>
      <c r="F107" s="34">
        <v>0.5</v>
      </c>
      <c r="G107" s="34">
        <v>0.5</v>
      </c>
      <c r="H107" s="56"/>
      <c r="I107" s="35">
        <f>ROUND(G107*汇总2!C37,2)</f>
        <v>0.25</v>
      </c>
      <c r="J107" s="35">
        <f>ROUND(G107*汇总2!C38,2)</f>
        <v>0.17</v>
      </c>
    </row>
    <row r="108" ht="24" spans="1:10">
      <c r="A108" s="41">
        <v>106</v>
      </c>
      <c r="B108" s="34" t="s">
        <v>8</v>
      </c>
      <c r="C108" s="49" t="s">
        <v>501</v>
      </c>
      <c r="D108" s="43" t="s">
        <v>632</v>
      </c>
      <c r="E108" s="53" t="s">
        <v>583</v>
      </c>
      <c r="F108" s="34">
        <v>1.2</v>
      </c>
      <c r="G108" s="34">
        <v>1.2</v>
      </c>
      <c r="H108" s="56"/>
      <c r="I108" s="35">
        <f>ROUND(G108*汇总2!C37,2)</f>
        <v>0.6</v>
      </c>
      <c r="J108" s="35">
        <f>ROUND(G108*汇总2!C38,2)</f>
        <v>0.4</v>
      </c>
    </row>
    <row r="109" ht="24" spans="1:10">
      <c r="A109" s="41">
        <v>107</v>
      </c>
      <c r="B109" s="34" t="s">
        <v>8</v>
      </c>
      <c r="C109" s="49" t="s">
        <v>501</v>
      </c>
      <c r="D109" s="43" t="s">
        <v>405</v>
      </c>
      <c r="E109" s="53" t="s">
        <v>578</v>
      </c>
      <c r="F109" s="34">
        <v>0.5</v>
      </c>
      <c r="G109" s="34">
        <v>0.5</v>
      </c>
      <c r="H109" s="56"/>
      <c r="I109" s="35">
        <f>ROUND(G109*汇总2!C37,2)</f>
        <v>0.25</v>
      </c>
      <c r="J109" s="35">
        <f>ROUND(G109*汇总2!C38,2)</f>
        <v>0.17</v>
      </c>
    </row>
    <row r="110" ht="24" spans="1:10">
      <c r="A110" s="41">
        <v>108</v>
      </c>
      <c r="B110" s="34" t="s">
        <v>8</v>
      </c>
      <c r="C110" s="49" t="s">
        <v>501</v>
      </c>
      <c r="D110" s="43" t="s">
        <v>633</v>
      </c>
      <c r="E110" s="53" t="s">
        <v>578</v>
      </c>
      <c r="F110" s="34">
        <v>0.5</v>
      </c>
      <c r="G110" s="34">
        <v>0.5</v>
      </c>
      <c r="H110" s="56"/>
      <c r="I110" s="35">
        <f>ROUND(G110*汇总2!C37,2)</f>
        <v>0.25</v>
      </c>
      <c r="J110" s="35">
        <f>ROUND(G110*汇总2!C38,2)</f>
        <v>0.17</v>
      </c>
    </row>
    <row r="111" ht="24" spans="1:10">
      <c r="A111" s="41">
        <v>109</v>
      </c>
      <c r="B111" s="34" t="s">
        <v>8</v>
      </c>
      <c r="C111" s="49" t="s">
        <v>501</v>
      </c>
      <c r="D111" s="43" t="s">
        <v>634</v>
      </c>
      <c r="E111" s="53" t="s">
        <v>578</v>
      </c>
      <c r="F111" s="34">
        <v>0.5</v>
      </c>
      <c r="G111" s="34">
        <v>0.5</v>
      </c>
      <c r="H111" s="56"/>
      <c r="I111" s="35">
        <f>ROUND(G111*汇总2!C37,2)</f>
        <v>0.25</v>
      </c>
      <c r="J111" s="35">
        <f>ROUND(G111*汇总2!C38,2)</f>
        <v>0.17</v>
      </c>
    </row>
    <row r="112" ht="24" spans="1:10">
      <c r="A112" s="41">
        <v>110</v>
      </c>
      <c r="B112" s="34" t="s">
        <v>8</v>
      </c>
      <c r="C112" s="49" t="s">
        <v>501</v>
      </c>
      <c r="D112" s="43" t="s">
        <v>635</v>
      </c>
      <c r="E112" s="53" t="s">
        <v>503</v>
      </c>
      <c r="F112" s="34">
        <v>0.2</v>
      </c>
      <c r="G112" s="34">
        <v>0.2</v>
      </c>
      <c r="H112" s="56"/>
      <c r="I112" s="35">
        <f>ROUND(G112*汇总2!C37,2)</f>
        <v>0.1</v>
      </c>
      <c r="J112" s="35">
        <f>ROUND(G112*汇总2!C38,2)</f>
        <v>0.07</v>
      </c>
    </row>
    <row r="113" ht="72" spans="1:10">
      <c r="A113" s="41">
        <v>111</v>
      </c>
      <c r="B113" s="34" t="s">
        <v>8</v>
      </c>
      <c r="C113" s="49" t="s">
        <v>501</v>
      </c>
      <c r="D113" s="43" t="s">
        <v>636</v>
      </c>
      <c r="E113" s="53" t="s">
        <v>637</v>
      </c>
      <c r="F113" s="34">
        <v>3.5</v>
      </c>
      <c r="G113" s="34">
        <v>1</v>
      </c>
      <c r="H113" s="56"/>
      <c r="I113" s="35">
        <f>ROUND(G113*汇总2!C37,2)</f>
        <v>0.5</v>
      </c>
      <c r="J113" s="35">
        <f>ROUND(G113*汇总2!C38,2)</f>
        <v>0.34</v>
      </c>
    </row>
    <row r="114" ht="24" spans="1:10">
      <c r="A114" s="41">
        <v>112</v>
      </c>
      <c r="B114" s="34" t="s">
        <v>8</v>
      </c>
      <c r="C114" s="49" t="s">
        <v>501</v>
      </c>
      <c r="D114" s="43" t="s">
        <v>638</v>
      </c>
      <c r="E114" s="53" t="s">
        <v>639</v>
      </c>
      <c r="F114" s="34">
        <v>0.7</v>
      </c>
      <c r="G114" s="34">
        <v>0.7</v>
      </c>
      <c r="H114" s="56"/>
      <c r="I114" s="35">
        <f>ROUND(G114*汇总2!C37,2)</f>
        <v>0.35</v>
      </c>
      <c r="J114" s="35">
        <f>ROUND(G114*汇总2!C38,2)</f>
        <v>0.24</v>
      </c>
    </row>
    <row r="115" ht="24" spans="1:10">
      <c r="A115" s="41">
        <v>113</v>
      </c>
      <c r="B115" s="34" t="s">
        <v>8</v>
      </c>
      <c r="C115" s="49" t="s">
        <v>501</v>
      </c>
      <c r="D115" s="43" t="s">
        <v>459</v>
      </c>
      <c r="E115" s="53" t="s">
        <v>578</v>
      </c>
      <c r="F115" s="34">
        <v>0.5</v>
      </c>
      <c r="G115" s="34">
        <v>0.5</v>
      </c>
      <c r="H115" s="56"/>
      <c r="I115" s="35">
        <f>ROUND(G115*汇总2!C37,2)</f>
        <v>0.25</v>
      </c>
      <c r="J115" s="35">
        <f>ROUND(G115*汇总2!C38,2)</f>
        <v>0.17</v>
      </c>
    </row>
    <row r="116" ht="24" spans="1:10">
      <c r="A116" s="41">
        <v>114</v>
      </c>
      <c r="B116" s="34" t="s">
        <v>8</v>
      </c>
      <c r="C116" s="49" t="s">
        <v>501</v>
      </c>
      <c r="D116" s="43" t="s">
        <v>640</v>
      </c>
      <c r="E116" s="53" t="s">
        <v>578</v>
      </c>
      <c r="F116" s="34">
        <v>0.5</v>
      </c>
      <c r="G116" s="34">
        <v>0.5</v>
      </c>
      <c r="H116" s="56"/>
      <c r="I116" s="35">
        <f>ROUND(G116*汇总2!C37,2)</f>
        <v>0.25</v>
      </c>
      <c r="J116" s="35">
        <f>ROUND(G116*汇总2!C38,2)</f>
        <v>0.17</v>
      </c>
    </row>
    <row r="117" ht="24" spans="1:10">
      <c r="A117" s="41">
        <v>115</v>
      </c>
      <c r="B117" s="34" t="s">
        <v>8</v>
      </c>
      <c r="C117" s="49" t="s">
        <v>501</v>
      </c>
      <c r="D117" s="43" t="s">
        <v>641</v>
      </c>
      <c r="E117" s="53" t="s">
        <v>617</v>
      </c>
      <c r="F117" s="34">
        <v>0.7</v>
      </c>
      <c r="G117" s="34">
        <v>0.7</v>
      </c>
      <c r="H117" s="56"/>
      <c r="I117" s="35">
        <f>ROUND(G117*汇总2!C37,2)</f>
        <v>0.35</v>
      </c>
      <c r="J117" s="35">
        <f>ROUND(G117*汇总2!C38,2)</f>
        <v>0.24</v>
      </c>
    </row>
    <row r="118" ht="36" spans="1:10">
      <c r="A118" s="41">
        <v>116</v>
      </c>
      <c r="B118" s="34" t="s">
        <v>8</v>
      </c>
      <c r="C118" s="49" t="s">
        <v>501</v>
      </c>
      <c r="D118" s="43" t="s">
        <v>456</v>
      </c>
      <c r="E118" s="51" t="s">
        <v>642</v>
      </c>
      <c r="F118" s="34">
        <v>3.2</v>
      </c>
      <c r="G118" s="34">
        <v>3.2</v>
      </c>
      <c r="H118" s="56"/>
      <c r="I118" s="35">
        <f>ROUND(G118*汇总2!C37,2)</f>
        <v>1.59</v>
      </c>
      <c r="J118" s="35">
        <f>ROUND(G118*汇总2!C38,2)</f>
        <v>1.08</v>
      </c>
    </row>
    <row r="119" ht="24" spans="1:10">
      <c r="A119" s="41">
        <v>117</v>
      </c>
      <c r="B119" s="34" t="s">
        <v>8</v>
      </c>
      <c r="C119" s="49" t="s">
        <v>501</v>
      </c>
      <c r="D119" s="43" t="s">
        <v>643</v>
      </c>
      <c r="E119" s="53" t="s">
        <v>583</v>
      </c>
      <c r="F119" s="34">
        <v>1.2</v>
      </c>
      <c r="G119" s="34">
        <v>1.2</v>
      </c>
      <c r="H119" s="56"/>
      <c r="I119" s="35">
        <f>ROUND(G119*汇总2!C37,2)</f>
        <v>0.6</v>
      </c>
      <c r="J119" s="35">
        <f>ROUND(G119*汇总2!C38,2)</f>
        <v>0.4</v>
      </c>
    </row>
    <row r="120" ht="24" spans="1:10">
      <c r="A120" s="41">
        <v>118</v>
      </c>
      <c r="B120" s="34" t="s">
        <v>8</v>
      </c>
      <c r="C120" s="49" t="s">
        <v>501</v>
      </c>
      <c r="D120" s="43" t="s">
        <v>644</v>
      </c>
      <c r="E120" s="53" t="s">
        <v>645</v>
      </c>
      <c r="F120" s="34">
        <v>3.2</v>
      </c>
      <c r="G120" s="34">
        <v>3.2</v>
      </c>
      <c r="H120" s="56"/>
      <c r="I120" s="35">
        <f>ROUND(G120*汇总2!C37,2)</f>
        <v>1.59</v>
      </c>
      <c r="J120" s="35">
        <f>ROUND(G120*汇总2!C38,2)</f>
        <v>1.08</v>
      </c>
    </row>
    <row r="121" ht="24" spans="1:10">
      <c r="A121" s="41">
        <v>119</v>
      </c>
      <c r="B121" s="34" t="s">
        <v>8</v>
      </c>
      <c r="C121" s="49" t="s">
        <v>501</v>
      </c>
      <c r="D121" s="43" t="s">
        <v>646</v>
      </c>
      <c r="E121" s="53" t="s">
        <v>544</v>
      </c>
      <c r="F121" s="34">
        <v>0.5</v>
      </c>
      <c r="G121" s="34">
        <v>0.5</v>
      </c>
      <c r="H121" s="56"/>
      <c r="I121" s="35">
        <f>ROUND(G121*汇总2!C37,2)</f>
        <v>0.25</v>
      </c>
      <c r="J121" s="35">
        <f>ROUND(G121*汇总2!C38,2)</f>
        <v>0.17</v>
      </c>
    </row>
    <row r="122" ht="24" spans="1:10">
      <c r="A122" s="41">
        <v>120</v>
      </c>
      <c r="B122" s="34" t="s">
        <v>8</v>
      </c>
      <c r="C122" s="49" t="s">
        <v>501</v>
      </c>
      <c r="D122" s="43" t="s">
        <v>647</v>
      </c>
      <c r="E122" s="53" t="s">
        <v>503</v>
      </c>
      <c r="F122" s="34">
        <v>0.2</v>
      </c>
      <c r="G122" s="34">
        <v>0.2</v>
      </c>
      <c r="H122" s="56"/>
      <c r="I122" s="35">
        <f>ROUND(G122*汇总2!C37,2)</f>
        <v>0.1</v>
      </c>
      <c r="J122" s="35">
        <f>ROUND(G122*汇总2!C38,2)</f>
        <v>0.07</v>
      </c>
    </row>
    <row r="123" ht="24" spans="1:10">
      <c r="A123" s="41">
        <v>121</v>
      </c>
      <c r="B123" s="34" t="s">
        <v>8</v>
      </c>
      <c r="C123" s="49" t="s">
        <v>501</v>
      </c>
      <c r="D123" s="43" t="s">
        <v>437</v>
      </c>
      <c r="E123" s="53" t="s">
        <v>578</v>
      </c>
      <c r="F123" s="34">
        <v>0.5</v>
      </c>
      <c r="G123" s="34">
        <v>0.5</v>
      </c>
      <c r="H123" s="56"/>
      <c r="I123" s="35">
        <f>ROUND(G123*汇总2!C37,2)</f>
        <v>0.25</v>
      </c>
      <c r="J123" s="35">
        <f>ROUND(G123*汇总2!C38,2)</f>
        <v>0.17</v>
      </c>
    </row>
    <row r="124" ht="24" spans="1:10">
      <c r="A124" s="41">
        <v>122</v>
      </c>
      <c r="B124" s="34" t="s">
        <v>8</v>
      </c>
      <c r="C124" s="49" t="s">
        <v>501</v>
      </c>
      <c r="D124" s="43" t="s">
        <v>436</v>
      </c>
      <c r="E124" s="53" t="s">
        <v>503</v>
      </c>
      <c r="F124" s="34">
        <v>0.2</v>
      </c>
      <c r="G124" s="34">
        <v>0.2</v>
      </c>
      <c r="H124" s="56"/>
      <c r="I124" s="35">
        <f>ROUND(G124*汇总2!C37,2)</f>
        <v>0.1</v>
      </c>
      <c r="J124" s="35">
        <f>ROUND(G124*汇总2!C38,2)</f>
        <v>0.07</v>
      </c>
    </row>
    <row r="125" ht="24" spans="1:10">
      <c r="A125" s="41">
        <v>123</v>
      </c>
      <c r="B125" s="34" t="s">
        <v>8</v>
      </c>
      <c r="C125" s="49" t="s">
        <v>501</v>
      </c>
      <c r="D125" s="43" t="s">
        <v>648</v>
      </c>
      <c r="E125" s="53" t="s">
        <v>649</v>
      </c>
      <c r="F125" s="34">
        <v>0.5</v>
      </c>
      <c r="G125" s="34">
        <v>0.5</v>
      </c>
      <c r="H125" s="56"/>
      <c r="I125" s="35">
        <f>ROUND(G125*汇总2!C37,2)</f>
        <v>0.25</v>
      </c>
      <c r="J125" s="35">
        <f>ROUND(G125*汇总2!C38,2)</f>
        <v>0.17</v>
      </c>
    </row>
    <row r="126" ht="24" spans="1:10">
      <c r="A126" s="41">
        <v>124</v>
      </c>
      <c r="B126" s="34" t="s">
        <v>8</v>
      </c>
      <c r="C126" s="49" t="s">
        <v>501</v>
      </c>
      <c r="D126" s="43" t="s">
        <v>650</v>
      </c>
      <c r="E126" s="53" t="s">
        <v>651</v>
      </c>
      <c r="F126" s="34">
        <v>0.7</v>
      </c>
      <c r="G126" s="34">
        <v>0.7</v>
      </c>
      <c r="H126" s="56"/>
      <c r="I126" s="35">
        <f>ROUND(G126*汇总2!C37,2)</f>
        <v>0.35</v>
      </c>
      <c r="J126" s="35">
        <f>ROUND(G126*汇总2!C38,2)</f>
        <v>0.24</v>
      </c>
    </row>
    <row r="127" ht="24" spans="1:10">
      <c r="A127" s="41">
        <v>125</v>
      </c>
      <c r="B127" s="34" t="s">
        <v>8</v>
      </c>
      <c r="C127" s="49" t="s">
        <v>501</v>
      </c>
      <c r="D127" s="43" t="s">
        <v>652</v>
      </c>
      <c r="E127" s="53" t="s">
        <v>503</v>
      </c>
      <c r="F127" s="34">
        <v>0.2</v>
      </c>
      <c r="G127" s="34">
        <v>0.2</v>
      </c>
      <c r="H127" s="56"/>
      <c r="I127" s="35">
        <f>ROUND(G127*汇总2!C37,2)</f>
        <v>0.1</v>
      </c>
      <c r="J127" s="35">
        <f>ROUND(G127*汇总2!C38,2)</f>
        <v>0.07</v>
      </c>
    </row>
    <row r="128" ht="24" spans="1:10">
      <c r="A128" s="41">
        <v>126</v>
      </c>
      <c r="B128" s="34" t="s">
        <v>8</v>
      </c>
      <c r="C128" s="49" t="s">
        <v>501</v>
      </c>
      <c r="D128" s="43" t="s">
        <v>252</v>
      </c>
      <c r="E128" s="53" t="s">
        <v>503</v>
      </c>
      <c r="F128" s="34">
        <v>0.2</v>
      </c>
      <c r="G128" s="34">
        <v>0.2</v>
      </c>
      <c r="H128" s="56"/>
      <c r="I128" s="35">
        <f>ROUND(G128*汇总2!C37,2)</f>
        <v>0.1</v>
      </c>
      <c r="J128" s="35">
        <f>ROUND(G128*汇总2!C38,2)</f>
        <v>0.07</v>
      </c>
    </row>
    <row r="129" ht="24" spans="1:10">
      <c r="A129" s="41">
        <v>127</v>
      </c>
      <c r="B129" s="34" t="s">
        <v>8</v>
      </c>
      <c r="C129" s="49" t="s">
        <v>501</v>
      </c>
      <c r="D129" s="43" t="s">
        <v>314</v>
      </c>
      <c r="E129" s="53" t="s">
        <v>503</v>
      </c>
      <c r="F129" s="34">
        <v>0.2</v>
      </c>
      <c r="G129" s="34">
        <v>0.2</v>
      </c>
      <c r="H129" s="56"/>
      <c r="I129" s="35">
        <f>ROUND(G129*汇总2!C37,2)</f>
        <v>0.1</v>
      </c>
      <c r="J129" s="35">
        <f>ROUND(G129*汇总2!C38,2)</f>
        <v>0.07</v>
      </c>
    </row>
    <row r="130" ht="24" spans="1:10">
      <c r="A130" s="41">
        <v>128</v>
      </c>
      <c r="B130" s="34" t="s">
        <v>8</v>
      </c>
      <c r="C130" s="49" t="s">
        <v>501</v>
      </c>
      <c r="D130" s="43" t="s">
        <v>653</v>
      </c>
      <c r="E130" s="53" t="s">
        <v>503</v>
      </c>
      <c r="F130" s="34">
        <v>0.2</v>
      </c>
      <c r="G130" s="34">
        <v>0.2</v>
      </c>
      <c r="H130" s="56"/>
      <c r="I130" s="35">
        <f>ROUND(G130*汇总2!C37,2)</f>
        <v>0.1</v>
      </c>
      <c r="J130" s="35">
        <f>ROUND(G130*汇总2!C38,2)</f>
        <v>0.07</v>
      </c>
    </row>
    <row r="131" ht="24" spans="1:10">
      <c r="A131" s="41">
        <v>129</v>
      </c>
      <c r="B131" s="34" t="s">
        <v>8</v>
      </c>
      <c r="C131" s="49" t="s">
        <v>501</v>
      </c>
      <c r="D131" s="43" t="s">
        <v>654</v>
      </c>
      <c r="E131" s="53" t="s">
        <v>583</v>
      </c>
      <c r="F131" s="34">
        <v>1.2</v>
      </c>
      <c r="G131" s="34">
        <v>1.2</v>
      </c>
      <c r="H131" s="56"/>
      <c r="I131" s="35">
        <f>ROUND(G131*汇总2!C37,2)</f>
        <v>0.6</v>
      </c>
      <c r="J131" s="35">
        <f>ROUND(G131*汇总2!C38,2)</f>
        <v>0.4</v>
      </c>
    </row>
    <row r="132" ht="24" spans="1:10">
      <c r="A132" s="41">
        <v>130</v>
      </c>
      <c r="B132" s="34" t="s">
        <v>8</v>
      </c>
      <c r="C132" s="49" t="s">
        <v>501</v>
      </c>
      <c r="D132" s="43" t="s">
        <v>655</v>
      </c>
      <c r="E132" s="53" t="s">
        <v>656</v>
      </c>
      <c r="F132" s="34">
        <v>1.2</v>
      </c>
      <c r="G132" s="34">
        <v>1.2</v>
      </c>
      <c r="H132" s="56"/>
      <c r="I132" s="35">
        <f>ROUND(G132*汇总2!C37,2)</f>
        <v>0.6</v>
      </c>
      <c r="J132" s="35">
        <f>ROUND(G132*汇总2!C38,2)</f>
        <v>0.4</v>
      </c>
    </row>
    <row r="133" ht="24" spans="1:10">
      <c r="A133" s="41">
        <v>131</v>
      </c>
      <c r="B133" s="34" t="s">
        <v>8</v>
      </c>
      <c r="C133" s="49" t="s">
        <v>501</v>
      </c>
      <c r="D133" s="43" t="s">
        <v>657</v>
      </c>
      <c r="E133" s="53" t="s">
        <v>578</v>
      </c>
      <c r="F133" s="34">
        <v>0.5</v>
      </c>
      <c r="G133" s="34">
        <v>0.5</v>
      </c>
      <c r="H133" s="56"/>
      <c r="I133" s="35">
        <f>ROUND(G133*汇总2!C37,2)</f>
        <v>0.25</v>
      </c>
      <c r="J133" s="35">
        <f>ROUND(G133*汇总2!C38,2)</f>
        <v>0.17</v>
      </c>
    </row>
    <row r="134" ht="24" spans="1:10">
      <c r="A134" s="41">
        <v>132</v>
      </c>
      <c r="B134" s="34" t="s">
        <v>8</v>
      </c>
      <c r="C134" s="49" t="s">
        <v>501</v>
      </c>
      <c r="D134" s="43" t="s">
        <v>414</v>
      </c>
      <c r="E134" s="53" t="s">
        <v>503</v>
      </c>
      <c r="F134" s="34">
        <v>0.2</v>
      </c>
      <c r="G134" s="34">
        <v>0.2</v>
      </c>
      <c r="H134" s="56"/>
      <c r="I134" s="35">
        <f>ROUND(G134*汇总2!C37,2)</f>
        <v>0.1</v>
      </c>
      <c r="J134" s="35">
        <f>ROUND(G134*汇总2!C38,2)</f>
        <v>0.07</v>
      </c>
    </row>
    <row r="135" ht="24" spans="1:10">
      <c r="A135" s="41">
        <v>133</v>
      </c>
      <c r="B135" s="34" t="s">
        <v>8</v>
      </c>
      <c r="C135" s="49" t="s">
        <v>501</v>
      </c>
      <c r="D135" s="43" t="s">
        <v>320</v>
      </c>
      <c r="E135" s="53" t="s">
        <v>538</v>
      </c>
      <c r="F135" s="34">
        <v>2.7</v>
      </c>
      <c r="G135" s="34">
        <v>2.7</v>
      </c>
      <c r="H135" s="56"/>
      <c r="I135" s="35">
        <f>ROUND(G135*汇总2!C37,2)</f>
        <v>1.34</v>
      </c>
      <c r="J135" s="35">
        <f>ROUND(G135*汇总2!C38,2)</f>
        <v>0.91</v>
      </c>
    </row>
    <row r="136" ht="24" spans="1:10">
      <c r="A136" s="41">
        <v>134</v>
      </c>
      <c r="B136" s="34" t="s">
        <v>8</v>
      </c>
      <c r="C136" s="49" t="s">
        <v>501</v>
      </c>
      <c r="D136" s="43" t="s">
        <v>149</v>
      </c>
      <c r="E136" s="53" t="s">
        <v>503</v>
      </c>
      <c r="F136" s="34">
        <v>0.2</v>
      </c>
      <c r="G136" s="34">
        <v>0.2</v>
      </c>
      <c r="H136" s="56"/>
      <c r="I136" s="35">
        <f>ROUND(G136*汇总2!C37,2)</f>
        <v>0.1</v>
      </c>
      <c r="J136" s="35">
        <f>ROUND(G136*汇总2!C38,2)</f>
        <v>0.07</v>
      </c>
    </row>
    <row r="137" ht="24" spans="1:10">
      <c r="A137" s="41">
        <v>135</v>
      </c>
      <c r="B137" s="34" t="s">
        <v>8</v>
      </c>
      <c r="C137" s="49" t="s">
        <v>501</v>
      </c>
      <c r="D137" s="43" t="s">
        <v>658</v>
      </c>
      <c r="E137" s="53" t="s">
        <v>503</v>
      </c>
      <c r="F137" s="34">
        <v>0.2</v>
      </c>
      <c r="G137" s="34">
        <v>0.2</v>
      </c>
      <c r="H137" s="56"/>
      <c r="I137" s="35">
        <f>ROUND(G137*汇总2!C37,2)</f>
        <v>0.1</v>
      </c>
      <c r="J137" s="35">
        <f>ROUND(G137*汇总2!C38,2)</f>
        <v>0.07</v>
      </c>
    </row>
    <row r="138" ht="24" spans="1:10">
      <c r="A138" s="41">
        <v>136</v>
      </c>
      <c r="B138" s="34" t="s">
        <v>8</v>
      </c>
      <c r="C138" s="49" t="s">
        <v>501</v>
      </c>
      <c r="D138" s="43" t="s">
        <v>659</v>
      </c>
      <c r="E138" s="53" t="s">
        <v>503</v>
      </c>
      <c r="F138" s="34">
        <v>0.2</v>
      </c>
      <c r="G138" s="34">
        <v>0.2</v>
      </c>
      <c r="H138" s="56"/>
      <c r="I138" s="35">
        <f>ROUND(G138*汇总2!C37,2)</f>
        <v>0.1</v>
      </c>
      <c r="J138" s="35">
        <f>ROUND(G138*汇总2!C38,2)</f>
        <v>0.07</v>
      </c>
    </row>
    <row r="139" ht="24" spans="1:10">
      <c r="A139" s="41">
        <v>137</v>
      </c>
      <c r="B139" s="34" t="s">
        <v>8</v>
      </c>
      <c r="C139" s="49" t="s">
        <v>501</v>
      </c>
      <c r="D139" s="43" t="s">
        <v>660</v>
      </c>
      <c r="E139" s="53" t="s">
        <v>551</v>
      </c>
      <c r="F139" s="34">
        <v>0.5</v>
      </c>
      <c r="G139" s="34">
        <v>0.5</v>
      </c>
      <c r="H139" s="56"/>
      <c r="I139" s="35">
        <f>ROUND(G139*汇总2!C37,2)</f>
        <v>0.25</v>
      </c>
      <c r="J139" s="35">
        <f>ROUND(G139*汇总2!C38,2)</f>
        <v>0.17</v>
      </c>
    </row>
    <row r="140" ht="24" spans="1:10">
      <c r="A140" s="41">
        <v>138</v>
      </c>
      <c r="B140" s="34" t="s">
        <v>8</v>
      </c>
      <c r="C140" s="49" t="s">
        <v>501</v>
      </c>
      <c r="D140" s="43" t="s">
        <v>661</v>
      </c>
      <c r="E140" s="53" t="s">
        <v>503</v>
      </c>
      <c r="F140" s="34">
        <v>0.2</v>
      </c>
      <c r="G140" s="34">
        <v>0.2</v>
      </c>
      <c r="H140" s="56"/>
      <c r="I140" s="35">
        <f>ROUND(G140*汇总2!C37,2)</f>
        <v>0.1</v>
      </c>
      <c r="J140" s="35">
        <f>ROUND(G140*汇总2!C38,2)</f>
        <v>0.07</v>
      </c>
    </row>
    <row r="141" ht="24" spans="1:10">
      <c r="A141" s="41">
        <v>139</v>
      </c>
      <c r="B141" s="34" t="s">
        <v>8</v>
      </c>
      <c r="C141" s="49" t="s">
        <v>501</v>
      </c>
      <c r="D141" s="43" t="s">
        <v>662</v>
      </c>
      <c r="E141" s="53" t="s">
        <v>503</v>
      </c>
      <c r="F141" s="34">
        <v>0.2</v>
      </c>
      <c r="G141" s="34">
        <v>0.2</v>
      </c>
      <c r="H141" s="56"/>
      <c r="I141" s="35">
        <f>ROUND(G141*汇总2!C37,2)</f>
        <v>0.1</v>
      </c>
      <c r="J141" s="35">
        <f>ROUND(G141*汇总2!C38,2)</f>
        <v>0.07</v>
      </c>
    </row>
    <row r="142" ht="24" spans="1:10">
      <c r="A142" s="41">
        <v>140</v>
      </c>
      <c r="B142" s="34" t="s">
        <v>8</v>
      </c>
      <c r="C142" s="49" t="s">
        <v>501</v>
      </c>
      <c r="D142" s="43" t="s">
        <v>663</v>
      </c>
      <c r="E142" s="53" t="s">
        <v>503</v>
      </c>
      <c r="F142" s="34">
        <v>0.2</v>
      </c>
      <c r="G142" s="34">
        <v>0.2</v>
      </c>
      <c r="H142" s="56"/>
      <c r="I142" s="35">
        <f>ROUND(G142*汇总2!C37,2)</f>
        <v>0.1</v>
      </c>
      <c r="J142" s="35">
        <f>ROUND(G142*汇总2!C38,2)</f>
        <v>0.07</v>
      </c>
    </row>
    <row r="143" ht="24" spans="1:10">
      <c r="A143" s="41">
        <v>141</v>
      </c>
      <c r="B143" s="34" t="s">
        <v>8</v>
      </c>
      <c r="C143" s="49" t="s">
        <v>501</v>
      </c>
      <c r="D143" s="43" t="s">
        <v>664</v>
      </c>
      <c r="E143" s="53" t="s">
        <v>503</v>
      </c>
      <c r="F143" s="34">
        <v>0.2</v>
      </c>
      <c r="G143" s="34">
        <v>0.2</v>
      </c>
      <c r="H143" s="56"/>
      <c r="I143" s="35">
        <f>ROUND(G143*汇总2!C37,2)</f>
        <v>0.1</v>
      </c>
      <c r="J143" s="35">
        <f>ROUND(G143*汇总2!C38,2)</f>
        <v>0.07</v>
      </c>
    </row>
    <row r="144" ht="24" spans="1:10">
      <c r="A144" s="41">
        <v>142</v>
      </c>
      <c r="B144" s="34" t="s">
        <v>8</v>
      </c>
      <c r="C144" s="49" t="s">
        <v>501</v>
      </c>
      <c r="D144" s="43" t="s">
        <v>665</v>
      </c>
      <c r="E144" s="53" t="s">
        <v>503</v>
      </c>
      <c r="F144" s="34">
        <v>0.2</v>
      </c>
      <c r="G144" s="34">
        <v>0.2</v>
      </c>
      <c r="H144" s="56"/>
      <c r="I144" s="35">
        <f>ROUND(G144*汇总2!C37,2)</f>
        <v>0.1</v>
      </c>
      <c r="J144" s="35">
        <f>ROUND(G144*汇总2!C38,2)</f>
        <v>0.07</v>
      </c>
    </row>
    <row r="145" ht="24" spans="1:10">
      <c r="A145" s="41">
        <v>143</v>
      </c>
      <c r="B145" s="34" t="s">
        <v>8</v>
      </c>
      <c r="C145" s="49" t="s">
        <v>501</v>
      </c>
      <c r="D145" s="43" t="s">
        <v>666</v>
      </c>
      <c r="E145" s="53" t="s">
        <v>583</v>
      </c>
      <c r="F145" s="34">
        <v>1.2</v>
      </c>
      <c r="G145" s="34">
        <v>1.2</v>
      </c>
      <c r="H145" s="56"/>
      <c r="I145" s="35">
        <f>ROUND(G145*汇总2!C37,2)</f>
        <v>0.6</v>
      </c>
      <c r="J145" s="35">
        <f>ROUND(G145*汇总2!C38,2)</f>
        <v>0.4</v>
      </c>
    </row>
    <row r="146" ht="24" spans="1:10">
      <c r="A146" s="41">
        <v>144</v>
      </c>
      <c r="B146" s="34" t="s">
        <v>8</v>
      </c>
      <c r="C146" s="49" t="s">
        <v>501</v>
      </c>
      <c r="D146" s="43" t="s">
        <v>667</v>
      </c>
      <c r="E146" s="53" t="s">
        <v>576</v>
      </c>
      <c r="F146" s="34">
        <v>1</v>
      </c>
      <c r="G146" s="34">
        <v>1</v>
      </c>
      <c r="H146" s="56"/>
      <c r="I146" s="35">
        <f>ROUND(G146*汇总2!C37,2)</f>
        <v>0.5</v>
      </c>
      <c r="J146" s="35">
        <f>ROUND(G146*汇总2!C38,2)</f>
        <v>0.34</v>
      </c>
    </row>
    <row r="147" ht="24" spans="1:10">
      <c r="A147" s="41">
        <v>145</v>
      </c>
      <c r="B147" s="34" t="s">
        <v>8</v>
      </c>
      <c r="C147" s="49" t="s">
        <v>501</v>
      </c>
      <c r="D147" s="43" t="s">
        <v>668</v>
      </c>
      <c r="E147" s="53" t="s">
        <v>503</v>
      </c>
      <c r="F147" s="34">
        <v>0.2</v>
      </c>
      <c r="G147" s="34">
        <v>0.2</v>
      </c>
      <c r="H147" s="56"/>
      <c r="I147" s="35">
        <f>ROUND(G147*汇总2!C37,2)</f>
        <v>0.1</v>
      </c>
      <c r="J147" s="35">
        <f>ROUND(G147*汇总2!C38,2)</f>
        <v>0.07</v>
      </c>
    </row>
    <row r="148" ht="24" spans="1:10">
      <c r="A148" s="41">
        <v>146</v>
      </c>
      <c r="B148" s="34" t="s">
        <v>8</v>
      </c>
      <c r="C148" s="49" t="s">
        <v>501</v>
      </c>
      <c r="D148" s="43" t="s">
        <v>669</v>
      </c>
      <c r="E148" s="53" t="s">
        <v>670</v>
      </c>
      <c r="F148" s="34">
        <v>0.2</v>
      </c>
      <c r="G148" s="34">
        <v>0.2</v>
      </c>
      <c r="H148" s="56"/>
      <c r="I148" s="35">
        <f>ROUND(G148*汇总2!C37,2)</f>
        <v>0.1</v>
      </c>
      <c r="J148" s="35">
        <f>ROUND(G148*汇总2!C38,2)</f>
        <v>0.07</v>
      </c>
    </row>
    <row r="149" ht="24" spans="1:10">
      <c r="A149" s="41">
        <v>147</v>
      </c>
      <c r="B149" s="34" t="s">
        <v>8</v>
      </c>
      <c r="C149" s="49" t="s">
        <v>501</v>
      </c>
      <c r="D149" s="43" t="s">
        <v>671</v>
      </c>
      <c r="E149" s="53" t="s">
        <v>531</v>
      </c>
      <c r="F149" s="34">
        <v>0.7</v>
      </c>
      <c r="G149" s="34">
        <v>0.7</v>
      </c>
      <c r="H149" s="56"/>
      <c r="I149" s="35">
        <f>ROUND(G149*汇总2!C37,2)</f>
        <v>0.35</v>
      </c>
      <c r="J149" s="35">
        <f>ROUND(G149*汇总2!C38,2)</f>
        <v>0.24</v>
      </c>
    </row>
    <row r="150" ht="24" spans="1:10">
      <c r="A150" s="41">
        <v>148</v>
      </c>
      <c r="B150" s="34" t="s">
        <v>8</v>
      </c>
      <c r="C150" s="49" t="s">
        <v>501</v>
      </c>
      <c r="D150" s="43" t="s">
        <v>672</v>
      </c>
      <c r="E150" s="53" t="s">
        <v>578</v>
      </c>
      <c r="F150" s="34">
        <v>0.5</v>
      </c>
      <c r="G150" s="34">
        <v>0.5</v>
      </c>
      <c r="H150" s="56"/>
      <c r="I150" s="35">
        <f>ROUND(G150*汇总2!C37,2)</f>
        <v>0.25</v>
      </c>
      <c r="J150" s="35">
        <f>ROUND(G150*汇总2!C38,2)</f>
        <v>0.17</v>
      </c>
    </row>
    <row r="151" ht="24" spans="1:10">
      <c r="A151" s="41">
        <v>149</v>
      </c>
      <c r="B151" s="34" t="s">
        <v>8</v>
      </c>
      <c r="C151" s="49" t="s">
        <v>501</v>
      </c>
      <c r="D151" s="43" t="s">
        <v>673</v>
      </c>
      <c r="E151" s="53" t="s">
        <v>503</v>
      </c>
      <c r="F151" s="34">
        <v>0.2</v>
      </c>
      <c r="G151" s="34">
        <v>0.2</v>
      </c>
      <c r="H151" s="56"/>
      <c r="I151" s="35">
        <f>ROUND(G151*汇总2!C37,2)</f>
        <v>0.1</v>
      </c>
      <c r="J151" s="35">
        <f>ROUND(G151*汇总2!C38,2)</f>
        <v>0.07</v>
      </c>
    </row>
    <row r="152" ht="24" spans="1:10">
      <c r="A152" s="41">
        <v>150</v>
      </c>
      <c r="B152" s="34" t="s">
        <v>8</v>
      </c>
      <c r="C152" s="49" t="s">
        <v>501</v>
      </c>
      <c r="D152" s="43" t="s">
        <v>674</v>
      </c>
      <c r="E152" s="53" t="s">
        <v>503</v>
      </c>
      <c r="F152" s="34">
        <v>0.2</v>
      </c>
      <c r="G152" s="34">
        <v>0.2</v>
      </c>
      <c r="H152" s="56"/>
      <c r="I152" s="35">
        <f>ROUND(G152*汇总2!C37,2)</f>
        <v>0.1</v>
      </c>
      <c r="J152" s="35">
        <f>ROUND(G152*汇总2!C38,2)</f>
        <v>0.07</v>
      </c>
    </row>
    <row r="153" ht="24" spans="1:10">
      <c r="A153" s="41">
        <v>151</v>
      </c>
      <c r="B153" s="34" t="s">
        <v>8</v>
      </c>
      <c r="C153" s="49" t="s">
        <v>501</v>
      </c>
      <c r="D153" s="43" t="s">
        <v>675</v>
      </c>
      <c r="E153" s="53" t="s">
        <v>578</v>
      </c>
      <c r="F153" s="34">
        <v>0.5</v>
      </c>
      <c r="G153" s="34">
        <v>0.5</v>
      </c>
      <c r="H153" s="56"/>
      <c r="I153" s="35">
        <f>ROUND(G153*汇总2!C37,2)</f>
        <v>0.25</v>
      </c>
      <c r="J153" s="35">
        <f>ROUND(G153*汇总2!C38,2)</f>
        <v>0.17</v>
      </c>
    </row>
    <row r="154" ht="24" spans="1:10">
      <c r="A154" s="41">
        <v>152</v>
      </c>
      <c r="B154" s="34" t="s">
        <v>8</v>
      </c>
      <c r="C154" s="49" t="s">
        <v>501</v>
      </c>
      <c r="D154" s="43" t="s">
        <v>676</v>
      </c>
      <c r="E154" s="53" t="s">
        <v>578</v>
      </c>
      <c r="F154" s="34">
        <v>0.5</v>
      </c>
      <c r="G154" s="34">
        <v>0.5</v>
      </c>
      <c r="H154" s="56"/>
      <c r="I154" s="35">
        <f>ROUND(G154*汇总2!C37,2)</f>
        <v>0.25</v>
      </c>
      <c r="J154" s="35">
        <f>ROUND(G154*汇总2!C38,2)</f>
        <v>0.17</v>
      </c>
    </row>
    <row r="155" ht="24" spans="1:10">
      <c r="A155" s="41">
        <v>153</v>
      </c>
      <c r="B155" s="34" t="s">
        <v>8</v>
      </c>
      <c r="C155" s="49" t="s">
        <v>501</v>
      </c>
      <c r="D155" s="43" t="s">
        <v>677</v>
      </c>
      <c r="E155" s="53" t="s">
        <v>503</v>
      </c>
      <c r="F155" s="34">
        <v>0.2</v>
      </c>
      <c r="G155" s="34">
        <v>0.2</v>
      </c>
      <c r="H155" s="56"/>
      <c r="I155" s="35">
        <f>ROUND(G155*汇总2!C37,2)</f>
        <v>0.1</v>
      </c>
      <c r="J155" s="35">
        <f>ROUND(G155*汇总2!C38,2)</f>
        <v>0.07</v>
      </c>
    </row>
    <row r="156" ht="48" spans="1:10">
      <c r="A156" s="41">
        <v>154</v>
      </c>
      <c r="B156" s="34" t="s">
        <v>8</v>
      </c>
      <c r="C156" s="49" t="s">
        <v>501</v>
      </c>
      <c r="D156" s="43" t="s">
        <v>288</v>
      </c>
      <c r="E156" s="53" t="s">
        <v>678</v>
      </c>
      <c r="F156" s="34">
        <v>1.6</v>
      </c>
      <c r="G156" s="34">
        <v>0.9</v>
      </c>
      <c r="H156" s="56"/>
      <c r="I156" s="35">
        <f>ROUND(G156*汇总2!C37,2)</f>
        <v>0.45</v>
      </c>
      <c r="J156" s="35">
        <f>ROUND(G156*汇总2!C38,2)</f>
        <v>0.3</v>
      </c>
    </row>
    <row r="157" ht="24" spans="1:10">
      <c r="A157" s="41">
        <v>155</v>
      </c>
      <c r="B157" s="34" t="s">
        <v>8</v>
      </c>
      <c r="C157" s="49" t="s">
        <v>501</v>
      </c>
      <c r="D157" s="43" t="s">
        <v>679</v>
      </c>
      <c r="E157" s="51" t="s">
        <v>599</v>
      </c>
      <c r="F157" s="34">
        <v>0.2</v>
      </c>
      <c r="G157" s="34">
        <v>0.2</v>
      </c>
      <c r="H157" s="56"/>
      <c r="I157" s="35">
        <f>ROUND(G157*汇总2!C37,2)</f>
        <v>0.1</v>
      </c>
      <c r="J157" s="35">
        <f>ROUND(G157*汇总2!C38,2)</f>
        <v>0.07</v>
      </c>
    </row>
    <row r="158" ht="24" spans="1:10">
      <c r="A158" s="41">
        <v>156</v>
      </c>
      <c r="B158" s="34" t="s">
        <v>8</v>
      </c>
      <c r="C158" s="49" t="s">
        <v>501</v>
      </c>
      <c r="D158" s="43" t="s">
        <v>680</v>
      </c>
      <c r="E158" s="53" t="s">
        <v>681</v>
      </c>
      <c r="F158" s="34">
        <v>1</v>
      </c>
      <c r="G158" s="34">
        <v>1</v>
      </c>
      <c r="H158" s="56"/>
      <c r="I158" s="35">
        <f>ROUND(G158*汇总2!C37,2)</f>
        <v>0.5</v>
      </c>
      <c r="J158" s="35">
        <f>ROUND(G158*汇总2!C38,2)</f>
        <v>0.34</v>
      </c>
    </row>
    <row r="159" ht="48" spans="1:10">
      <c r="A159" s="41">
        <v>157</v>
      </c>
      <c r="B159" s="93" t="s">
        <v>7</v>
      </c>
      <c r="C159" s="49" t="s">
        <v>501</v>
      </c>
      <c r="D159" s="71" t="s">
        <v>682</v>
      </c>
      <c r="E159" s="51" t="s">
        <v>683</v>
      </c>
      <c r="F159" s="52">
        <v>4.2</v>
      </c>
      <c r="G159" s="52">
        <v>4.2</v>
      </c>
      <c r="H159" s="56"/>
      <c r="I159" s="35">
        <f>ROUND(G159*汇总2!C37,2)</f>
        <v>2.09</v>
      </c>
      <c r="J159" s="35">
        <f>ROUND(G159*汇总2!C38,2)</f>
        <v>1.41</v>
      </c>
    </row>
    <row r="160" ht="24" spans="1:10">
      <c r="A160" s="41">
        <v>158</v>
      </c>
      <c r="B160" s="93" t="s">
        <v>7</v>
      </c>
      <c r="C160" s="49" t="s">
        <v>501</v>
      </c>
      <c r="D160" s="71" t="s">
        <v>684</v>
      </c>
      <c r="E160" s="51" t="s">
        <v>685</v>
      </c>
      <c r="F160" s="52">
        <v>2.5</v>
      </c>
      <c r="G160" s="52">
        <v>2.5</v>
      </c>
      <c r="H160" s="56"/>
      <c r="I160" s="35">
        <f>ROUND(G160*汇总2!C37,2)</f>
        <v>1.24</v>
      </c>
      <c r="J160" s="35">
        <f>ROUND(G160*汇总2!C38,2)</f>
        <v>0.84</v>
      </c>
    </row>
    <row r="161" ht="36" spans="1:10">
      <c r="A161" s="41">
        <v>159</v>
      </c>
      <c r="B161" s="93" t="s">
        <v>7</v>
      </c>
      <c r="C161" s="49" t="s">
        <v>501</v>
      </c>
      <c r="D161" s="71" t="s">
        <v>686</v>
      </c>
      <c r="E161" s="51" t="s">
        <v>687</v>
      </c>
      <c r="F161" s="52">
        <v>3</v>
      </c>
      <c r="G161" s="52">
        <v>3</v>
      </c>
      <c r="H161" s="56"/>
      <c r="I161" s="35">
        <f>ROUND(G161*汇总2!C37,2)</f>
        <v>1.49</v>
      </c>
      <c r="J161" s="35">
        <f>ROUND(G161*汇总2!C38,2)</f>
        <v>1.01</v>
      </c>
    </row>
    <row r="162" ht="36" spans="1:10">
      <c r="A162" s="41">
        <v>160</v>
      </c>
      <c r="B162" s="93" t="s">
        <v>7</v>
      </c>
      <c r="C162" s="49" t="s">
        <v>501</v>
      </c>
      <c r="D162" s="71" t="s">
        <v>688</v>
      </c>
      <c r="E162" s="51" t="s">
        <v>689</v>
      </c>
      <c r="F162" s="52">
        <v>4.2</v>
      </c>
      <c r="G162" s="52">
        <v>3.9</v>
      </c>
      <c r="H162" s="56"/>
      <c r="I162" s="35">
        <f>ROUND(G162*汇总2!C37,2)</f>
        <v>1.94</v>
      </c>
      <c r="J162" s="35">
        <f>ROUND(G162*汇总2!C38,2)</f>
        <v>1.31</v>
      </c>
    </row>
    <row r="163" ht="48" spans="1:10">
      <c r="A163" s="41">
        <v>161</v>
      </c>
      <c r="B163" s="93" t="s">
        <v>7</v>
      </c>
      <c r="C163" s="49" t="s">
        <v>501</v>
      </c>
      <c r="D163" s="71" t="s">
        <v>690</v>
      </c>
      <c r="E163" s="51" t="s">
        <v>691</v>
      </c>
      <c r="F163" s="94">
        <v>4.2</v>
      </c>
      <c r="G163" s="94">
        <v>4.2</v>
      </c>
      <c r="H163" s="56"/>
      <c r="I163" s="35">
        <f>ROUND(G163*汇总2!C37,2)</f>
        <v>2.09</v>
      </c>
      <c r="J163" s="35">
        <f>ROUND(G163*汇总2!C38,2)</f>
        <v>1.41</v>
      </c>
    </row>
    <row r="164" ht="24" spans="1:10">
      <c r="A164" s="41">
        <v>162</v>
      </c>
      <c r="B164" s="93" t="s">
        <v>7</v>
      </c>
      <c r="C164" s="49" t="s">
        <v>501</v>
      </c>
      <c r="D164" s="71" t="s">
        <v>692</v>
      </c>
      <c r="E164" s="51" t="s">
        <v>578</v>
      </c>
      <c r="F164" s="52">
        <v>0.5</v>
      </c>
      <c r="G164" s="52">
        <v>0.5</v>
      </c>
      <c r="H164" s="56"/>
      <c r="I164" s="35">
        <f>ROUND(G164*汇总2!C37,2)</f>
        <v>0.25</v>
      </c>
      <c r="J164" s="35">
        <f>ROUND(G164*汇总2!C38,2)</f>
        <v>0.17</v>
      </c>
    </row>
    <row r="165" ht="36" spans="1:10">
      <c r="A165" s="41">
        <v>163</v>
      </c>
      <c r="B165" s="93" t="s">
        <v>7</v>
      </c>
      <c r="C165" s="49" t="s">
        <v>501</v>
      </c>
      <c r="D165" s="71" t="s">
        <v>693</v>
      </c>
      <c r="E165" s="51" t="s">
        <v>694</v>
      </c>
      <c r="F165" s="52">
        <v>4.2</v>
      </c>
      <c r="G165" s="52">
        <v>4.2</v>
      </c>
      <c r="H165" s="56"/>
      <c r="I165" s="35">
        <f>ROUND(G165*汇总2!C37,2)</f>
        <v>2.09</v>
      </c>
      <c r="J165" s="35">
        <f>ROUND(G165*汇总2!C38,2)</f>
        <v>1.41</v>
      </c>
    </row>
    <row r="166" ht="24" spans="1:10">
      <c r="A166" s="41">
        <v>164</v>
      </c>
      <c r="B166" s="93" t="s">
        <v>7</v>
      </c>
      <c r="C166" s="49" t="s">
        <v>501</v>
      </c>
      <c r="D166" s="71" t="s">
        <v>695</v>
      </c>
      <c r="E166" s="51" t="s">
        <v>696</v>
      </c>
      <c r="F166" s="52">
        <v>3.2</v>
      </c>
      <c r="G166" s="52">
        <v>3.2</v>
      </c>
      <c r="H166" s="56"/>
      <c r="I166" s="35">
        <f>ROUND(G166*汇总2!C37,2)</f>
        <v>1.59</v>
      </c>
      <c r="J166" s="35">
        <f>ROUND(G166*汇总2!C38,2)</f>
        <v>1.08</v>
      </c>
    </row>
    <row r="167" ht="24" spans="1:10">
      <c r="A167" s="41">
        <v>165</v>
      </c>
      <c r="B167" s="93" t="s">
        <v>7</v>
      </c>
      <c r="C167" s="49" t="s">
        <v>501</v>
      </c>
      <c r="D167" s="71" t="s">
        <v>697</v>
      </c>
      <c r="E167" s="51" t="s">
        <v>544</v>
      </c>
      <c r="F167" s="94">
        <v>0.5</v>
      </c>
      <c r="G167" s="94">
        <v>0.5</v>
      </c>
      <c r="H167" s="56"/>
      <c r="I167" s="35">
        <f>ROUND(G167*汇总2!C37,2)</f>
        <v>0.25</v>
      </c>
      <c r="J167" s="35">
        <f>ROUND(G167*汇总2!C38,2)</f>
        <v>0.17</v>
      </c>
    </row>
    <row r="168" ht="36" spans="1:10">
      <c r="A168" s="41">
        <v>166</v>
      </c>
      <c r="B168" s="93" t="s">
        <v>7</v>
      </c>
      <c r="C168" s="49" t="s">
        <v>501</v>
      </c>
      <c r="D168" s="71" t="s">
        <v>698</v>
      </c>
      <c r="E168" s="51" t="s">
        <v>699</v>
      </c>
      <c r="F168" s="94">
        <v>4.2</v>
      </c>
      <c r="G168" s="94">
        <v>3.9</v>
      </c>
      <c r="H168" s="56"/>
      <c r="I168" s="35">
        <f>ROUND(G168*汇总2!C37,2)</f>
        <v>1.94</v>
      </c>
      <c r="J168" s="35">
        <f>ROUND(G168*汇总2!C38,2)</f>
        <v>1.31</v>
      </c>
    </row>
    <row r="169" ht="24" spans="1:10">
      <c r="A169" s="41">
        <v>167</v>
      </c>
      <c r="B169" s="93" t="s">
        <v>7</v>
      </c>
      <c r="C169" s="49" t="s">
        <v>501</v>
      </c>
      <c r="D169" s="71" t="s">
        <v>700</v>
      </c>
      <c r="E169" s="51" t="s">
        <v>503</v>
      </c>
      <c r="F169" s="52">
        <v>0.2</v>
      </c>
      <c r="G169" s="52">
        <v>0.2</v>
      </c>
      <c r="H169" s="56"/>
      <c r="I169" s="35">
        <f>ROUND(G169*汇总2!C37,2)</f>
        <v>0.1</v>
      </c>
      <c r="J169" s="35">
        <f>ROUND(G169*汇总2!C38,2)</f>
        <v>0.07</v>
      </c>
    </row>
    <row r="170" ht="24" spans="1:10">
      <c r="A170" s="41">
        <v>168</v>
      </c>
      <c r="B170" s="93" t="s">
        <v>7</v>
      </c>
      <c r="C170" s="49" t="s">
        <v>501</v>
      </c>
      <c r="D170" s="71" t="s">
        <v>701</v>
      </c>
      <c r="E170" s="51" t="s">
        <v>578</v>
      </c>
      <c r="F170" s="52">
        <v>0.5</v>
      </c>
      <c r="G170" s="52">
        <v>0.5</v>
      </c>
      <c r="H170" s="56"/>
      <c r="I170" s="35">
        <f>ROUND(G170*汇总2!C37,2)</f>
        <v>0.25</v>
      </c>
      <c r="J170" s="35">
        <f>ROUND(G170*汇总2!C38,2)</f>
        <v>0.17</v>
      </c>
    </row>
    <row r="171" ht="36" spans="1:10">
      <c r="A171" s="41">
        <v>169</v>
      </c>
      <c r="B171" s="93" t="s">
        <v>7</v>
      </c>
      <c r="C171" s="49" t="s">
        <v>501</v>
      </c>
      <c r="D171" s="71" t="s">
        <v>702</v>
      </c>
      <c r="E171" s="51" t="s">
        <v>703</v>
      </c>
      <c r="F171" s="52">
        <v>7.5</v>
      </c>
      <c r="G171" s="52">
        <v>7.5</v>
      </c>
      <c r="H171" s="56"/>
      <c r="I171" s="35">
        <f>ROUND(G171*汇总2!C37,2)</f>
        <v>3.72</v>
      </c>
      <c r="J171" s="35">
        <f>ROUND(G171*汇总2!C38,2)</f>
        <v>2.52</v>
      </c>
    </row>
    <row r="172" ht="24" spans="1:10">
      <c r="A172" s="41">
        <v>170</v>
      </c>
      <c r="B172" s="93" t="s">
        <v>7</v>
      </c>
      <c r="C172" s="49" t="s">
        <v>501</v>
      </c>
      <c r="D172" s="71" t="s">
        <v>463</v>
      </c>
      <c r="E172" s="51" t="s">
        <v>544</v>
      </c>
      <c r="F172" s="52">
        <v>0.5</v>
      </c>
      <c r="G172" s="52">
        <v>0.5</v>
      </c>
      <c r="H172" s="56"/>
      <c r="I172" s="35">
        <f>ROUND(G172*汇总2!C37,2)</f>
        <v>0.25</v>
      </c>
      <c r="J172" s="35">
        <f>ROUND(G172*汇总2!C38,2)</f>
        <v>0.17</v>
      </c>
    </row>
    <row r="173" ht="24" spans="1:10">
      <c r="A173" s="41">
        <v>171</v>
      </c>
      <c r="B173" s="93" t="s">
        <v>7</v>
      </c>
      <c r="C173" s="49" t="s">
        <v>501</v>
      </c>
      <c r="D173" s="71" t="s">
        <v>337</v>
      </c>
      <c r="E173" s="51" t="s">
        <v>578</v>
      </c>
      <c r="F173" s="52">
        <v>0.5</v>
      </c>
      <c r="G173" s="52">
        <v>0.5</v>
      </c>
      <c r="H173" s="56"/>
      <c r="I173" s="35">
        <f>ROUND(G173*汇总2!C37,2)</f>
        <v>0.25</v>
      </c>
      <c r="J173" s="35">
        <f>ROUND(G173*汇总2!C38,2)</f>
        <v>0.17</v>
      </c>
    </row>
    <row r="174" ht="24" spans="1:10">
      <c r="A174" s="41">
        <v>172</v>
      </c>
      <c r="B174" s="93" t="s">
        <v>7</v>
      </c>
      <c r="C174" s="49" t="s">
        <v>501</v>
      </c>
      <c r="D174" s="71" t="s">
        <v>704</v>
      </c>
      <c r="E174" s="51" t="s">
        <v>525</v>
      </c>
      <c r="F174" s="52">
        <v>2.5</v>
      </c>
      <c r="G174" s="52">
        <v>2.5</v>
      </c>
      <c r="H174" s="56"/>
      <c r="I174" s="35">
        <f>ROUND(G174*汇总2!C37,2)</f>
        <v>1.24</v>
      </c>
      <c r="J174" s="35">
        <f>ROUND(G174*汇总2!C38,2)</f>
        <v>0.84</v>
      </c>
    </row>
    <row r="175" ht="24" spans="1:10">
      <c r="A175" s="41">
        <v>173</v>
      </c>
      <c r="B175" s="93" t="s">
        <v>7</v>
      </c>
      <c r="C175" s="49" t="s">
        <v>501</v>
      </c>
      <c r="D175" s="71" t="s">
        <v>705</v>
      </c>
      <c r="E175" s="51" t="s">
        <v>503</v>
      </c>
      <c r="F175" s="52">
        <v>0.2</v>
      </c>
      <c r="G175" s="52">
        <v>0.2</v>
      </c>
      <c r="H175" s="56"/>
      <c r="I175" s="35">
        <f>ROUND(G175*汇总2!C37,2)</f>
        <v>0.1</v>
      </c>
      <c r="J175" s="35">
        <f>ROUND(G175*汇总2!C38,2)</f>
        <v>0.07</v>
      </c>
    </row>
    <row r="176" ht="24" spans="1:10">
      <c r="A176" s="41">
        <v>174</v>
      </c>
      <c r="B176" s="93" t="s">
        <v>7</v>
      </c>
      <c r="C176" s="49" t="s">
        <v>501</v>
      </c>
      <c r="D176" s="71" t="s">
        <v>467</v>
      </c>
      <c r="E176" s="51" t="s">
        <v>503</v>
      </c>
      <c r="F176" s="94">
        <v>0.2</v>
      </c>
      <c r="G176" s="94">
        <v>0.2</v>
      </c>
      <c r="H176" s="56"/>
      <c r="I176" s="35">
        <f>ROUND(G176*汇总2!C37,2)</f>
        <v>0.1</v>
      </c>
      <c r="J176" s="35">
        <f>ROUND(G176*汇总2!C38,2)</f>
        <v>0.07</v>
      </c>
    </row>
    <row r="177" ht="24" spans="1:10">
      <c r="A177" s="41">
        <v>175</v>
      </c>
      <c r="B177" s="93" t="s">
        <v>7</v>
      </c>
      <c r="C177" s="49" t="s">
        <v>501</v>
      </c>
      <c r="D177" s="71" t="s">
        <v>477</v>
      </c>
      <c r="E177" s="51" t="s">
        <v>509</v>
      </c>
      <c r="F177" s="52">
        <v>0.7</v>
      </c>
      <c r="G177" s="52">
        <v>0.7</v>
      </c>
      <c r="H177" s="56"/>
      <c r="I177" s="35">
        <f>ROUND(G177*汇总2!C37,2)</f>
        <v>0.35</v>
      </c>
      <c r="J177" s="35">
        <f>ROUND(G177*汇总2!C38,2)</f>
        <v>0.24</v>
      </c>
    </row>
    <row r="178" ht="24" spans="1:10">
      <c r="A178" s="41">
        <v>176</v>
      </c>
      <c r="B178" s="93" t="s">
        <v>7</v>
      </c>
      <c r="C178" s="49" t="s">
        <v>501</v>
      </c>
      <c r="D178" s="71" t="s">
        <v>706</v>
      </c>
      <c r="E178" s="51" t="s">
        <v>578</v>
      </c>
      <c r="F178" s="52">
        <v>0.5</v>
      </c>
      <c r="G178" s="52">
        <v>0.5</v>
      </c>
      <c r="H178" s="56"/>
      <c r="I178" s="35">
        <f>ROUND(G178*汇总2!C37,2)</f>
        <v>0.25</v>
      </c>
      <c r="J178" s="35">
        <f>ROUND(G178*汇总2!C38,2)</f>
        <v>0.17</v>
      </c>
    </row>
    <row r="179" ht="24" spans="1:10">
      <c r="A179" s="41">
        <v>177</v>
      </c>
      <c r="B179" s="93" t="s">
        <v>7</v>
      </c>
      <c r="C179" s="49" t="s">
        <v>501</v>
      </c>
      <c r="D179" s="71" t="s">
        <v>473</v>
      </c>
      <c r="E179" s="51" t="s">
        <v>707</v>
      </c>
      <c r="F179" s="52">
        <v>2.7</v>
      </c>
      <c r="G179" s="52">
        <v>2.7</v>
      </c>
      <c r="H179" s="56"/>
      <c r="I179" s="35">
        <f>ROUND(G179*汇总2!C37,2)</f>
        <v>1.34</v>
      </c>
      <c r="J179" s="35">
        <f>ROUND(G179*汇总2!C38,2)</f>
        <v>0.91</v>
      </c>
    </row>
    <row r="180" ht="36" spans="1:10">
      <c r="A180" s="41">
        <v>178</v>
      </c>
      <c r="B180" s="93" t="s">
        <v>7</v>
      </c>
      <c r="C180" s="49" t="s">
        <v>501</v>
      </c>
      <c r="D180" s="71" t="s">
        <v>469</v>
      </c>
      <c r="E180" s="51" t="s">
        <v>708</v>
      </c>
      <c r="F180" s="94">
        <v>3.7</v>
      </c>
      <c r="G180" s="94">
        <v>3.7</v>
      </c>
      <c r="H180" s="56"/>
      <c r="I180" s="35">
        <f>ROUND(G180*汇总2!C37,2)</f>
        <v>1.84</v>
      </c>
      <c r="J180" s="35">
        <f>ROUND(G180*汇总2!C38,2)</f>
        <v>1.25</v>
      </c>
    </row>
    <row r="181" ht="24" spans="1:10">
      <c r="A181" s="41">
        <v>179</v>
      </c>
      <c r="B181" s="93" t="s">
        <v>7</v>
      </c>
      <c r="C181" s="49" t="s">
        <v>501</v>
      </c>
      <c r="D181" s="71" t="s">
        <v>489</v>
      </c>
      <c r="E181" s="51" t="s">
        <v>709</v>
      </c>
      <c r="F181" s="52">
        <v>1.2</v>
      </c>
      <c r="G181" s="52">
        <v>1.2</v>
      </c>
      <c r="H181" s="56"/>
      <c r="I181" s="35">
        <f>ROUND(G181*汇总2!C37,2)</f>
        <v>0.6</v>
      </c>
      <c r="J181" s="35">
        <f>ROUND(G181*汇总2!C38,2)</f>
        <v>0.4</v>
      </c>
    </row>
    <row r="182" ht="24" spans="1:10">
      <c r="A182" s="41">
        <v>180</v>
      </c>
      <c r="B182" s="93" t="s">
        <v>7</v>
      </c>
      <c r="C182" s="49" t="s">
        <v>501</v>
      </c>
      <c r="D182" s="71" t="s">
        <v>485</v>
      </c>
      <c r="E182" s="51" t="s">
        <v>503</v>
      </c>
      <c r="F182" s="52">
        <v>0.2</v>
      </c>
      <c r="G182" s="52">
        <v>0.2</v>
      </c>
      <c r="H182" s="56"/>
      <c r="I182" s="35">
        <f>ROUND(G182*汇总2!C37,2)</f>
        <v>0.1</v>
      </c>
      <c r="J182" s="35">
        <f>ROUND(G182*汇总2!C38,2)</f>
        <v>0.07</v>
      </c>
    </row>
    <row r="183" ht="24" spans="1:10">
      <c r="A183" s="41">
        <v>181</v>
      </c>
      <c r="B183" s="93" t="s">
        <v>7</v>
      </c>
      <c r="C183" s="49" t="s">
        <v>501</v>
      </c>
      <c r="D183" s="71" t="s">
        <v>471</v>
      </c>
      <c r="E183" s="51" t="s">
        <v>503</v>
      </c>
      <c r="F183" s="94">
        <v>0.2</v>
      </c>
      <c r="G183" s="94">
        <v>0.2</v>
      </c>
      <c r="H183" s="56"/>
      <c r="I183" s="35">
        <f>ROUND(G183*汇总2!C37,2)</f>
        <v>0.1</v>
      </c>
      <c r="J183" s="35">
        <f>ROUND(G183*汇总2!C38,2)</f>
        <v>0.07</v>
      </c>
    </row>
    <row r="184" ht="24" spans="1:10">
      <c r="A184" s="41">
        <v>182</v>
      </c>
      <c r="B184" s="93" t="s">
        <v>7</v>
      </c>
      <c r="C184" s="49" t="s">
        <v>501</v>
      </c>
      <c r="D184" s="71" t="s">
        <v>481</v>
      </c>
      <c r="E184" s="51" t="s">
        <v>503</v>
      </c>
      <c r="F184" s="52">
        <v>0.2</v>
      </c>
      <c r="G184" s="52">
        <v>0.2</v>
      </c>
      <c r="H184" s="56"/>
      <c r="I184" s="35">
        <f>ROUND(G184*汇总2!C37,2)</f>
        <v>0.1</v>
      </c>
      <c r="J184" s="35">
        <f>ROUND(G184*汇总2!C38,2)</f>
        <v>0.07</v>
      </c>
    </row>
    <row r="185" ht="24" spans="1:10">
      <c r="A185" s="41">
        <v>183</v>
      </c>
      <c r="B185" s="93" t="s">
        <v>7</v>
      </c>
      <c r="C185" s="49" t="s">
        <v>501</v>
      </c>
      <c r="D185" s="71" t="s">
        <v>465</v>
      </c>
      <c r="E185" s="51" t="s">
        <v>503</v>
      </c>
      <c r="F185" s="52">
        <v>0.2</v>
      </c>
      <c r="G185" s="52">
        <v>0.2</v>
      </c>
      <c r="H185" s="56"/>
      <c r="I185" s="35">
        <f>ROUND(G185*汇总2!C37,2)</f>
        <v>0.1</v>
      </c>
      <c r="J185" s="35">
        <f>ROUND(G185*汇总2!C38,2)</f>
        <v>0.07</v>
      </c>
    </row>
    <row r="186" ht="24" spans="1:10">
      <c r="A186" s="41">
        <v>184</v>
      </c>
      <c r="B186" s="93" t="s">
        <v>7</v>
      </c>
      <c r="C186" s="49" t="s">
        <v>501</v>
      </c>
      <c r="D186" s="71" t="s">
        <v>479</v>
      </c>
      <c r="E186" s="51" t="s">
        <v>503</v>
      </c>
      <c r="F186" s="52">
        <v>0.2</v>
      </c>
      <c r="G186" s="52">
        <v>0.2</v>
      </c>
      <c r="H186" s="56"/>
      <c r="I186" s="35">
        <f>ROUND(G186*汇总2!C37,2)</f>
        <v>0.1</v>
      </c>
      <c r="J186" s="35">
        <f>ROUND(G186*汇总2!C38,2)</f>
        <v>0.07</v>
      </c>
    </row>
    <row r="187" ht="24" spans="1:10">
      <c r="A187" s="41">
        <v>185</v>
      </c>
      <c r="B187" s="93" t="s">
        <v>7</v>
      </c>
      <c r="C187" s="49" t="s">
        <v>501</v>
      </c>
      <c r="D187" s="71" t="s">
        <v>710</v>
      </c>
      <c r="E187" s="51" t="s">
        <v>711</v>
      </c>
      <c r="F187" s="52">
        <v>0.7</v>
      </c>
      <c r="G187" s="52">
        <v>0.7</v>
      </c>
      <c r="H187" s="56"/>
      <c r="I187" s="35">
        <f>ROUND(G187*汇总2!C37,2)</f>
        <v>0.35</v>
      </c>
      <c r="J187" s="35">
        <f>ROUND(G187*汇总2!C38,2)</f>
        <v>0.24</v>
      </c>
    </row>
    <row r="188" ht="24" spans="1:10">
      <c r="A188" s="41">
        <v>186</v>
      </c>
      <c r="B188" s="93" t="s">
        <v>7</v>
      </c>
      <c r="C188" s="49" t="s">
        <v>501</v>
      </c>
      <c r="D188" s="71" t="s">
        <v>712</v>
      </c>
      <c r="E188" s="51" t="s">
        <v>503</v>
      </c>
      <c r="F188" s="52">
        <v>0.2</v>
      </c>
      <c r="G188" s="52">
        <v>0.2</v>
      </c>
      <c r="H188" s="56"/>
      <c r="I188" s="35">
        <f>ROUND(G188*汇总2!C37,2)</f>
        <v>0.1</v>
      </c>
      <c r="J188" s="35">
        <f>ROUND(G188*汇总2!C38,2)</f>
        <v>0.07</v>
      </c>
    </row>
    <row r="189" ht="24" spans="1:10">
      <c r="A189" s="41">
        <v>187</v>
      </c>
      <c r="B189" s="93" t="s">
        <v>7</v>
      </c>
      <c r="C189" s="49" t="s">
        <v>501</v>
      </c>
      <c r="D189" s="71" t="s">
        <v>713</v>
      </c>
      <c r="E189" s="51" t="s">
        <v>544</v>
      </c>
      <c r="F189" s="52">
        <v>0.5</v>
      </c>
      <c r="G189" s="52">
        <v>0.5</v>
      </c>
      <c r="H189" s="56"/>
      <c r="I189" s="35">
        <f>ROUND(G189*汇总2!C37,2)</f>
        <v>0.25</v>
      </c>
      <c r="J189" s="35">
        <f>ROUND(G189*汇总2!C38,2)</f>
        <v>0.17</v>
      </c>
    </row>
    <row r="190" ht="24" spans="1:10">
      <c r="A190" s="41">
        <v>188</v>
      </c>
      <c r="B190" s="93" t="s">
        <v>7</v>
      </c>
      <c r="C190" s="49" t="s">
        <v>501</v>
      </c>
      <c r="D190" s="71" t="s">
        <v>714</v>
      </c>
      <c r="E190" s="51" t="s">
        <v>685</v>
      </c>
      <c r="F190" s="52">
        <v>2.5</v>
      </c>
      <c r="G190" s="52">
        <v>2.5</v>
      </c>
      <c r="H190" s="56"/>
      <c r="I190" s="35">
        <f>ROUND(G190*汇总2!C37,2)</f>
        <v>1.24</v>
      </c>
      <c r="J190" s="35">
        <f>ROUND(G190*汇总2!C38,2)</f>
        <v>0.84</v>
      </c>
    </row>
    <row r="191" spans="1:10">
      <c r="A191" s="34"/>
      <c r="B191" s="95" t="s">
        <v>9</v>
      </c>
      <c r="C191" s="96"/>
      <c r="D191" s="96"/>
      <c r="E191" s="97"/>
      <c r="F191" s="34">
        <f>SUM(F3:F190)</f>
        <v>267.999999999999</v>
      </c>
      <c r="G191" s="34">
        <f>SUM(G3:G190)</f>
        <v>233.699999999999</v>
      </c>
      <c r="H191" s="34"/>
      <c r="I191" s="34">
        <f>SUM(I3:I190)</f>
        <v>116.33</v>
      </c>
      <c r="J191" s="34">
        <f>SUM(J3:J190)</f>
        <v>78.93</v>
      </c>
    </row>
  </sheetData>
  <autoFilter xmlns:etc="http://www.wps.cn/officeDocument/2017/etCustomData" ref="A1:J191" etc:filterBottomFollowUsedRange="0">
    <extLst/>
  </autoFilter>
  <sortState ref="A2:B309">
    <sortCondition ref="B2:B309"/>
    <sortCondition ref="A2:A309"/>
  </sortState>
  <mergeCells count="2">
    <mergeCell ref="A1:J1"/>
    <mergeCell ref="B191:E191"/>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E20" sqref="E20"/>
    </sheetView>
  </sheetViews>
  <sheetFormatPr defaultColWidth="9" defaultRowHeight="14.4"/>
  <cols>
    <col min="1" max="1" width="5.62962962962963" customWidth="1"/>
    <col min="2" max="2" width="7.37962962962963" customWidth="1"/>
    <col min="3" max="4" width="29.3796296296296" customWidth="1"/>
    <col min="5" max="5" width="40.3796296296296" customWidth="1"/>
    <col min="6" max="7" width="11.8796296296296" customWidth="1"/>
    <col min="8" max="8" width="17" customWidth="1"/>
  </cols>
  <sheetData>
    <row r="1" ht="38.25" customHeight="1" spans="1:10">
      <c r="A1" s="81" t="s">
        <v>715</v>
      </c>
      <c r="B1" s="82"/>
      <c r="C1" s="82"/>
      <c r="D1" s="82"/>
      <c r="E1" s="82"/>
      <c r="F1" s="82"/>
      <c r="G1" s="82"/>
      <c r="H1" s="82"/>
      <c r="I1" s="82"/>
      <c r="J1" s="82"/>
    </row>
    <row r="2" ht="36" spans="1:10">
      <c r="A2" s="65" t="s">
        <v>1</v>
      </c>
      <c r="B2" s="65" t="s">
        <v>47</v>
      </c>
      <c r="C2" s="32" t="s">
        <v>48</v>
      </c>
      <c r="D2" s="33" t="s">
        <v>49</v>
      </c>
      <c r="E2" s="32" t="s">
        <v>50</v>
      </c>
      <c r="F2" s="83" t="s">
        <v>716</v>
      </c>
      <c r="G2" s="83" t="s">
        <v>55</v>
      </c>
      <c r="H2" s="32" t="s">
        <v>56</v>
      </c>
      <c r="I2" s="4" t="s">
        <v>57</v>
      </c>
      <c r="J2" s="4" t="s">
        <v>58</v>
      </c>
    </row>
    <row r="3" spans="1:10">
      <c r="A3" s="41">
        <v>1</v>
      </c>
      <c r="B3" s="41" t="s">
        <v>5</v>
      </c>
      <c r="C3" s="41" t="s">
        <v>715</v>
      </c>
      <c r="D3" s="41" t="s">
        <v>717</v>
      </c>
      <c r="E3" s="41" t="s">
        <v>718</v>
      </c>
      <c r="F3" s="41">
        <v>2</v>
      </c>
      <c r="G3" s="41">
        <v>0</v>
      </c>
      <c r="H3" s="43" t="s">
        <v>719</v>
      </c>
      <c r="I3" s="35">
        <f>ROUND(G3*汇总2!C37,2)</f>
        <v>0</v>
      </c>
      <c r="J3" s="35">
        <f>ROUND(G3*汇总2!C38,2)</f>
        <v>0</v>
      </c>
    </row>
    <row r="4" spans="1:10">
      <c r="A4" s="34">
        <v>1</v>
      </c>
      <c r="B4" s="34" t="s">
        <v>8</v>
      </c>
      <c r="C4" s="41" t="s">
        <v>715</v>
      </c>
      <c r="D4" s="34" t="s">
        <v>644</v>
      </c>
      <c r="E4" s="34" t="s">
        <v>720</v>
      </c>
      <c r="F4" s="34">
        <v>10</v>
      </c>
      <c r="G4" s="34">
        <v>0</v>
      </c>
      <c r="H4" s="43" t="s">
        <v>719</v>
      </c>
      <c r="I4" s="35">
        <f>ROUND(G4*汇总2!C37,2)</f>
        <v>0</v>
      </c>
      <c r="J4" s="35">
        <f>ROUND(G4*汇总2!C38,2)</f>
        <v>0</v>
      </c>
    </row>
    <row r="5" spans="1:10">
      <c r="A5" s="84" t="s">
        <v>9</v>
      </c>
      <c r="B5" s="84"/>
      <c r="C5" s="84"/>
      <c r="D5" s="84"/>
      <c r="E5" s="84"/>
      <c r="F5" s="7"/>
      <c r="G5" s="7">
        <f>SUM(G3:G4)</f>
        <v>0</v>
      </c>
      <c r="H5" s="7"/>
      <c r="I5" s="7">
        <f>SUM(I3:I4)</f>
        <v>0</v>
      </c>
      <c r="J5" s="7">
        <f>SUM(J3:J4)</f>
        <v>0</v>
      </c>
    </row>
    <row r="10" spans="7:7">
      <c r="G10" s="85"/>
    </row>
  </sheetData>
  <mergeCells count="2">
    <mergeCell ref="A1:J1"/>
    <mergeCell ref="A5:E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topLeftCell="A98" workbookViewId="0">
      <selection activeCell="N24" sqref="N24"/>
    </sheetView>
  </sheetViews>
  <sheetFormatPr defaultColWidth="9" defaultRowHeight="14.4"/>
  <cols>
    <col min="1" max="1" width="5.62962962962963" style="38" customWidth="1"/>
    <col min="2" max="2" width="7.37962962962963" style="38" customWidth="1"/>
    <col min="3" max="3" width="21.8796296296296" style="38" customWidth="1"/>
    <col min="4" max="4" width="36" style="60" customWidth="1"/>
    <col min="5" max="5" width="35.3796296296296" style="60" customWidth="1"/>
    <col min="6" max="7" width="13.3796296296296" style="64" customWidth="1"/>
    <col min="8" max="8" width="12.75" style="38" customWidth="1"/>
    <col min="9" max="9" width="12.5" style="38" customWidth="1"/>
    <col min="10" max="16384" width="9" style="38"/>
  </cols>
  <sheetData>
    <row r="1" ht="33" customHeight="1" spans="1:9">
      <c r="A1" s="39" t="s">
        <v>721</v>
      </c>
      <c r="B1" s="40"/>
      <c r="C1" s="40"/>
      <c r="D1" s="40"/>
      <c r="E1" s="40"/>
      <c r="F1" s="40"/>
      <c r="G1" s="40"/>
      <c r="H1" s="40"/>
      <c r="I1" s="40"/>
    </row>
    <row r="2" ht="36" spans="1:9">
      <c r="A2" s="65" t="s">
        <v>1</v>
      </c>
      <c r="B2" s="65" t="s">
        <v>47</v>
      </c>
      <c r="C2" s="65" t="s">
        <v>48</v>
      </c>
      <c r="D2" s="66" t="s">
        <v>49</v>
      </c>
      <c r="E2" s="67" t="s">
        <v>50</v>
      </c>
      <c r="F2" s="33" t="s">
        <v>716</v>
      </c>
      <c r="G2" s="33" t="s">
        <v>55</v>
      </c>
      <c r="H2" s="4" t="s">
        <v>57</v>
      </c>
      <c r="I2" s="4" t="s">
        <v>58</v>
      </c>
    </row>
    <row r="3" spans="1:9">
      <c r="A3" s="41">
        <v>1</v>
      </c>
      <c r="B3" s="41" t="s">
        <v>5</v>
      </c>
      <c r="C3" s="34" t="s">
        <v>721</v>
      </c>
      <c r="D3" s="42" t="s">
        <v>722</v>
      </c>
      <c r="E3" s="42" t="s">
        <v>723</v>
      </c>
      <c r="F3" s="35">
        <v>10</v>
      </c>
      <c r="G3" s="35">
        <v>10</v>
      </c>
      <c r="H3" s="35">
        <f>ROUND(G3*汇总2!C37,2)</f>
        <v>4.96</v>
      </c>
      <c r="I3" s="35">
        <f>ROUND(G3*汇总2!C38,2)</f>
        <v>3.37</v>
      </c>
    </row>
    <row r="4" spans="1:9">
      <c r="A4" s="41">
        <v>2</v>
      </c>
      <c r="B4" s="41" t="s">
        <v>5</v>
      </c>
      <c r="C4" s="34" t="s">
        <v>721</v>
      </c>
      <c r="D4" s="42" t="s">
        <v>724</v>
      </c>
      <c r="E4" s="42" t="s">
        <v>725</v>
      </c>
      <c r="F4" s="35">
        <v>5</v>
      </c>
      <c r="G4" s="35">
        <v>5</v>
      </c>
      <c r="H4" s="35">
        <f>ROUND(G4*汇总2!C37,2)</f>
        <v>2.48</v>
      </c>
      <c r="I4" s="35">
        <f>ROUND(G4*汇总2!C38,2)</f>
        <v>1.68</v>
      </c>
    </row>
    <row r="5" spans="1:9">
      <c r="A5" s="41">
        <v>3</v>
      </c>
      <c r="B5" s="41" t="s">
        <v>5</v>
      </c>
      <c r="C5" s="34" t="s">
        <v>721</v>
      </c>
      <c r="D5" s="42" t="s">
        <v>726</v>
      </c>
      <c r="E5" s="42" t="s">
        <v>725</v>
      </c>
      <c r="F5" s="35">
        <v>5</v>
      </c>
      <c r="G5" s="35">
        <v>5</v>
      </c>
      <c r="H5" s="35">
        <f>ROUND(G5*汇总2!C37,2)</f>
        <v>2.48</v>
      </c>
      <c r="I5" s="35">
        <f>ROUND(G5*汇总2!C38,2)</f>
        <v>1.68</v>
      </c>
    </row>
    <row r="6" spans="1:9">
      <c r="A6" s="41">
        <v>4</v>
      </c>
      <c r="B6" s="41" t="s">
        <v>5</v>
      </c>
      <c r="C6" s="34" t="s">
        <v>721</v>
      </c>
      <c r="D6" s="42" t="s">
        <v>727</v>
      </c>
      <c r="E6" s="42" t="s">
        <v>725</v>
      </c>
      <c r="F6" s="35">
        <v>5</v>
      </c>
      <c r="G6" s="35">
        <v>5</v>
      </c>
      <c r="H6" s="35">
        <f>ROUND(G6*汇总2!C37,2)</f>
        <v>2.48</v>
      </c>
      <c r="I6" s="35">
        <f>ROUND(G6*汇总2!C38,2)</f>
        <v>1.68</v>
      </c>
    </row>
    <row r="7" spans="1:9">
      <c r="A7" s="41">
        <v>5</v>
      </c>
      <c r="B7" s="41" t="s">
        <v>5</v>
      </c>
      <c r="C7" s="34" t="s">
        <v>721</v>
      </c>
      <c r="D7" s="42" t="s">
        <v>505</v>
      </c>
      <c r="E7" s="42" t="s">
        <v>728</v>
      </c>
      <c r="F7" s="35">
        <v>50</v>
      </c>
      <c r="G7" s="35">
        <v>50</v>
      </c>
      <c r="H7" s="35">
        <f>ROUND(G7*汇总2!C37,2)</f>
        <v>24.82</v>
      </c>
      <c r="I7" s="35">
        <f>ROUND(G7*汇总2!C38,2)</f>
        <v>16.83</v>
      </c>
    </row>
    <row r="8" spans="1:9">
      <c r="A8" s="41">
        <v>6</v>
      </c>
      <c r="B8" s="41" t="s">
        <v>5</v>
      </c>
      <c r="C8" s="34" t="s">
        <v>721</v>
      </c>
      <c r="D8" s="42" t="s">
        <v>234</v>
      </c>
      <c r="E8" s="42" t="s">
        <v>725</v>
      </c>
      <c r="F8" s="35">
        <v>5</v>
      </c>
      <c r="G8" s="35">
        <v>5</v>
      </c>
      <c r="H8" s="35">
        <f>ROUND(G8*汇总2!C37,2)</f>
        <v>2.48</v>
      </c>
      <c r="I8" s="35">
        <f>ROUND(G8*汇总2!C38,2)</f>
        <v>1.68</v>
      </c>
    </row>
    <row r="9" spans="1:9">
      <c r="A9" s="41">
        <v>7</v>
      </c>
      <c r="B9" s="41" t="s">
        <v>5</v>
      </c>
      <c r="C9" s="34" t="s">
        <v>721</v>
      </c>
      <c r="D9" s="42" t="s">
        <v>729</v>
      </c>
      <c r="E9" s="42" t="s">
        <v>725</v>
      </c>
      <c r="F9" s="35">
        <v>5</v>
      </c>
      <c r="G9" s="35">
        <v>5</v>
      </c>
      <c r="H9" s="35">
        <f>ROUND(G9*汇总2!C37,2)</f>
        <v>2.48</v>
      </c>
      <c r="I9" s="35">
        <f>ROUND(G9*汇总2!C38,2)</f>
        <v>1.68</v>
      </c>
    </row>
    <row r="10" spans="1:9">
      <c r="A10" s="41">
        <v>8</v>
      </c>
      <c r="B10" s="41" t="s">
        <v>5</v>
      </c>
      <c r="C10" s="34" t="s">
        <v>721</v>
      </c>
      <c r="D10" s="42" t="s">
        <v>730</v>
      </c>
      <c r="E10" s="42" t="s">
        <v>725</v>
      </c>
      <c r="F10" s="35">
        <v>5</v>
      </c>
      <c r="G10" s="35">
        <v>5</v>
      </c>
      <c r="H10" s="35">
        <f>ROUND(G10*汇总2!C37,2)</f>
        <v>2.48</v>
      </c>
      <c r="I10" s="35">
        <f>ROUND(G10*汇总2!C38,2)</f>
        <v>1.68</v>
      </c>
    </row>
    <row r="11" spans="1:9">
      <c r="A11" s="41">
        <v>9</v>
      </c>
      <c r="B11" s="41" t="s">
        <v>5</v>
      </c>
      <c r="C11" s="34" t="s">
        <v>721</v>
      </c>
      <c r="D11" s="42" t="s">
        <v>354</v>
      </c>
      <c r="E11" s="42" t="s">
        <v>731</v>
      </c>
      <c r="F11" s="35">
        <v>10</v>
      </c>
      <c r="G11" s="35">
        <v>10</v>
      </c>
      <c r="H11" s="35">
        <f>ROUND(G11*汇总2!C37,2)</f>
        <v>4.96</v>
      </c>
      <c r="I11" s="35">
        <f>ROUND(G11*汇总2!C38,2)</f>
        <v>3.37</v>
      </c>
    </row>
    <row r="12" spans="1:9">
      <c r="A12" s="41">
        <v>10</v>
      </c>
      <c r="B12" s="41" t="s">
        <v>5</v>
      </c>
      <c r="C12" s="34" t="s">
        <v>721</v>
      </c>
      <c r="D12" s="42" t="s">
        <v>732</v>
      </c>
      <c r="E12" s="42" t="s">
        <v>725</v>
      </c>
      <c r="F12" s="35">
        <v>5</v>
      </c>
      <c r="G12" s="35">
        <v>5</v>
      </c>
      <c r="H12" s="35">
        <f>ROUND(G12*汇总2!C37,2)</f>
        <v>2.48</v>
      </c>
      <c r="I12" s="35">
        <f>ROUND(G12*汇总2!C38,2)</f>
        <v>1.68</v>
      </c>
    </row>
    <row r="13" s="38" customFormat="1" spans="1:10">
      <c r="A13" s="41">
        <v>11</v>
      </c>
      <c r="B13" s="41" t="s">
        <v>5</v>
      </c>
      <c r="C13" s="34" t="s">
        <v>721</v>
      </c>
      <c r="D13" s="42" t="s">
        <v>354</v>
      </c>
      <c r="E13" s="42" t="s">
        <v>536</v>
      </c>
      <c r="F13" s="35">
        <v>0</v>
      </c>
      <c r="G13" s="35">
        <v>10</v>
      </c>
      <c r="H13" s="35">
        <f>ROUND(G13*汇总2!C37,2)</f>
        <v>4.96</v>
      </c>
      <c r="I13" s="35">
        <f>ROUND(G13*汇总2!C38,2)</f>
        <v>3.37</v>
      </c>
      <c r="J13" s="38" t="s">
        <v>733</v>
      </c>
    </row>
    <row r="14" spans="1:9">
      <c r="A14" s="41">
        <v>12</v>
      </c>
      <c r="B14" s="34" t="s">
        <v>8</v>
      </c>
      <c r="C14" s="34" t="s">
        <v>721</v>
      </c>
      <c r="D14" s="46" t="s">
        <v>734</v>
      </c>
      <c r="E14" s="42" t="s">
        <v>725</v>
      </c>
      <c r="F14" s="68">
        <v>5</v>
      </c>
      <c r="G14" s="68">
        <v>5</v>
      </c>
      <c r="H14" s="35">
        <f>ROUND(G14*汇总2!C37,2)</f>
        <v>2.48</v>
      </c>
      <c r="I14" s="35">
        <f>ROUND(G14*汇总2!C38,2)</f>
        <v>1.68</v>
      </c>
    </row>
    <row r="15" spans="1:9">
      <c r="A15" s="41">
        <v>13</v>
      </c>
      <c r="B15" s="34" t="s">
        <v>8</v>
      </c>
      <c r="C15" s="34" t="s">
        <v>721</v>
      </c>
      <c r="D15" s="46" t="s">
        <v>735</v>
      </c>
      <c r="E15" s="42" t="s">
        <v>725</v>
      </c>
      <c r="F15" s="68">
        <v>5</v>
      </c>
      <c r="G15" s="68">
        <v>5</v>
      </c>
      <c r="H15" s="35">
        <f>ROUND(G15*汇总2!C37,2)</f>
        <v>2.48</v>
      </c>
      <c r="I15" s="35">
        <f>ROUND(G15*汇总2!C38,2)</f>
        <v>1.68</v>
      </c>
    </row>
    <row r="16" spans="1:9">
      <c r="A16" s="41">
        <v>14</v>
      </c>
      <c r="B16" s="34" t="s">
        <v>8</v>
      </c>
      <c r="C16" s="34" t="s">
        <v>721</v>
      </c>
      <c r="D16" s="46" t="s">
        <v>736</v>
      </c>
      <c r="E16" s="42" t="s">
        <v>725</v>
      </c>
      <c r="F16" s="68">
        <v>5</v>
      </c>
      <c r="G16" s="68">
        <v>5</v>
      </c>
      <c r="H16" s="35">
        <f>ROUND(G16*汇总2!C37,2)</f>
        <v>2.48</v>
      </c>
      <c r="I16" s="35">
        <f>ROUND(G16*汇总2!C38,2)</f>
        <v>1.68</v>
      </c>
    </row>
    <row r="17" spans="1:9">
      <c r="A17" s="41">
        <v>15</v>
      </c>
      <c r="B17" s="34" t="s">
        <v>8</v>
      </c>
      <c r="C17" s="34" t="s">
        <v>721</v>
      </c>
      <c r="D17" s="46" t="s">
        <v>737</v>
      </c>
      <c r="E17" s="42" t="s">
        <v>725</v>
      </c>
      <c r="F17" s="68">
        <v>5</v>
      </c>
      <c r="G17" s="68">
        <v>5</v>
      </c>
      <c r="H17" s="35">
        <f>ROUND(G17*汇总2!C37,2)</f>
        <v>2.48</v>
      </c>
      <c r="I17" s="35">
        <f>ROUND(G17*汇总2!C38,2)</f>
        <v>1.68</v>
      </c>
    </row>
    <row r="18" spans="1:9">
      <c r="A18" s="41">
        <v>16</v>
      </c>
      <c r="B18" s="34" t="s">
        <v>8</v>
      </c>
      <c r="C18" s="34" t="s">
        <v>721</v>
      </c>
      <c r="D18" s="46" t="s">
        <v>309</v>
      </c>
      <c r="E18" s="42" t="s">
        <v>725</v>
      </c>
      <c r="F18" s="68">
        <v>5</v>
      </c>
      <c r="G18" s="68">
        <v>5</v>
      </c>
      <c r="H18" s="35">
        <f>ROUND(G18*汇总2!C37,2)</f>
        <v>2.48</v>
      </c>
      <c r="I18" s="35">
        <f>ROUND(G18*汇总2!C38,2)</f>
        <v>1.68</v>
      </c>
    </row>
    <row r="19" spans="1:9">
      <c r="A19" s="41">
        <v>17</v>
      </c>
      <c r="B19" s="34" t="s">
        <v>8</v>
      </c>
      <c r="C19" s="34" t="s">
        <v>721</v>
      </c>
      <c r="D19" s="46" t="s">
        <v>738</v>
      </c>
      <c r="E19" s="42" t="s">
        <v>725</v>
      </c>
      <c r="F19" s="68">
        <v>5</v>
      </c>
      <c r="G19" s="68">
        <v>5</v>
      </c>
      <c r="H19" s="35">
        <f>ROUND(G19*汇总2!C37,2)</f>
        <v>2.48</v>
      </c>
      <c r="I19" s="35">
        <f>ROUND(G19*汇总2!C38,2)</f>
        <v>1.68</v>
      </c>
    </row>
    <row r="20" spans="1:9">
      <c r="A20" s="41">
        <v>18</v>
      </c>
      <c r="B20" s="34" t="s">
        <v>8</v>
      </c>
      <c r="C20" s="34" t="s">
        <v>721</v>
      </c>
      <c r="D20" s="46" t="s">
        <v>739</v>
      </c>
      <c r="E20" s="42" t="s">
        <v>725</v>
      </c>
      <c r="F20" s="68">
        <v>5</v>
      </c>
      <c r="G20" s="68">
        <v>5</v>
      </c>
      <c r="H20" s="35">
        <f>ROUND(G20*汇总2!C37,2)</f>
        <v>2.48</v>
      </c>
      <c r="I20" s="35">
        <f>ROUND(G20*汇总2!C38,2)</f>
        <v>1.68</v>
      </c>
    </row>
    <row r="21" spans="1:9">
      <c r="A21" s="41">
        <v>19</v>
      </c>
      <c r="B21" s="34" t="s">
        <v>8</v>
      </c>
      <c r="C21" s="34" t="s">
        <v>721</v>
      </c>
      <c r="D21" s="46" t="s">
        <v>740</v>
      </c>
      <c r="E21" s="42" t="s">
        <v>725</v>
      </c>
      <c r="F21" s="68">
        <v>5</v>
      </c>
      <c r="G21" s="68">
        <v>5</v>
      </c>
      <c r="H21" s="35">
        <f>ROUND(G21*汇总2!C37,2)</f>
        <v>2.48</v>
      </c>
      <c r="I21" s="35">
        <f>ROUND(G21*汇总2!C38,2)</f>
        <v>1.68</v>
      </c>
    </row>
    <row r="22" spans="1:9">
      <c r="A22" s="41">
        <v>20</v>
      </c>
      <c r="B22" s="34" t="s">
        <v>8</v>
      </c>
      <c r="C22" s="34" t="s">
        <v>721</v>
      </c>
      <c r="D22" s="46" t="s">
        <v>741</v>
      </c>
      <c r="E22" s="42" t="s">
        <v>725</v>
      </c>
      <c r="F22" s="68">
        <v>5</v>
      </c>
      <c r="G22" s="68">
        <v>5</v>
      </c>
      <c r="H22" s="35">
        <f>ROUND(G22*汇总2!C37,2)</f>
        <v>2.48</v>
      </c>
      <c r="I22" s="35">
        <f>ROUND(G22*汇总2!C38,2)</f>
        <v>1.68</v>
      </c>
    </row>
    <row r="23" spans="1:9">
      <c r="A23" s="41">
        <v>21</v>
      </c>
      <c r="B23" s="34" t="s">
        <v>8</v>
      </c>
      <c r="C23" s="34" t="s">
        <v>721</v>
      </c>
      <c r="D23" s="46" t="s">
        <v>742</v>
      </c>
      <c r="E23" s="42" t="s">
        <v>725</v>
      </c>
      <c r="F23" s="68">
        <v>5</v>
      </c>
      <c r="G23" s="68">
        <v>5</v>
      </c>
      <c r="H23" s="35">
        <f>ROUND(G23*汇总2!C37,2)</f>
        <v>2.48</v>
      </c>
      <c r="I23" s="35">
        <f>ROUND(G23*汇总2!C38,2)</f>
        <v>1.68</v>
      </c>
    </row>
    <row r="24" spans="1:9">
      <c r="A24" s="41">
        <v>22</v>
      </c>
      <c r="B24" s="34" t="s">
        <v>8</v>
      </c>
      <c r="C24" s="34" t="s">
        <v>721</v>
      </c>
      <c r="D24" s="46" t="s">
        <v>743</v>
      </c>
      <c r="E24" s="42" t="s">
        <v>725</v>
      </c>
      <c r="F24" s="68">
        <v>5</v>
      </c>
      <c r="G24" s="68">
        <v>5</v>
      </c>
      <c r="H24" s="35">
        <f>ROUND(G24*汇总2!C37,2)</f>
        <v>2.48</v>
      </c>
      <c r="I24" s="35">
        <f>ROUND(G24*汇总2!C38,2)</f>
        <v>1.68</v>
      </c>
    </row>
    <row r="25" spans="1:9">
      <c r="A25" s="41">
        <v>23</v>
      </c>
      <c r="B25" s="34" t="s">
        <v>8</v>
      </c>
      <c r="C25" s="34" t="s">
        <v>721</v>
      </c>
      <c r="D25" s="46" t="s">
        <v>286</v>
      </c>
      <c r="E25" s="42" t="s">
        <v>725</v>
      </c>
      <c r="F25" s="68">
        <v>5</v>
      </c>
      <c r="G25" s="68">
        <v>5</v>
      </c>
      <c r="H25" s="35">
        <f>ROUND(G25*汇总2!C37,2)</f>
        <v>2.48</v>
      </c>
      <c r="I25" s="35">
        <f>ROUND(G25*汇总2!C38,2)</f>
        <v>1.68</v>
      </c>
    </row>
    <row r="26" spans="1:9">
      <c r="A26" s="41">
        <v>24</v>
      </c>
      <c r="B26" s="34" t="s">
        <v>8</v>
      </c>
      <c r="C26" s="34" t="s">
        <v>721</v>
      </c>
      <c r="D26" s="46" t="s">
        <v>744</v>
      </c>
      <c r="E26" s="42" t="s">
        <v>725</v>
      </c>
      <c r="F26" s="68">
        <v>5</v>
      </c>
      <c r="G26" s="68">
        <v>5</v>
      </c>
      <c r="H26" s="35">
        <f>ROUND(G26*汇总2!C37,2)</f>
        <v>2.48</v>
      </c>
      <c r="I26" s="35">
        <f>ROUND(G26*汇总2!C38,2)</f>
        <v>1.68</v>
      </c>
    </row>
    <row r="27" spans="1:9">
      <c r="A27" s="41">
        <v>25</v>
      </c>
      <c r="B27" s="34" t="s">
        <v>8</v>
      </c>
      <c r="C27" s="34" t="s">
        <v>721</v>
      </c>
      <c r="D27" s="46" t="s">
        <v>745</v>
      </c>
      <c r="E27" s="42" t="s">
        <v>725</v>
      </c>
      <c r="F27" s="68">
        <v>5</v>
      </c>
      <c r="G27" s="68">
        <v>5</v>
      </c>
      <c r="H27" s="35">
        <f>ROUND(G27*汇总2!C37,2)</f>
        <v>2.48</v>
      </c>
      <c r="I27" s="35">
        <f>ROUND(G27*汇总2!C38,2)</f>
        <v>1.68</v>
      </c>
    </row>
    <row r="28" spans="1:9">
      <c r="A28" s="41">
        <v>26</v>
      </c>
      <c r="B28" s="34" t="s">
        <v>8</v>
      </c>
      <c r="C28" s="34" t="s">
        <v>721</v>
      </c>
      <c r="D28" s="46" t="s">
        <v>746</v>
      </c>
      <c r="E28" s="42" t="s">
        <v>725</v>
      </c>
      <c r="F28" s="68">
        <v>5</v>
      </c>
      <c r="G28" s="68">
        <v>5</v>
      </c>
      <c r="H28" s="35">
        <f>ROUND(G28*汇总2!C37,2)</f>
        <v>2.48</v>
      </c>
      <c r="I28" s="35">
        <f>ROUND(G28*汇总2!C38,2)</f>
        <v>1.68</v>
      </c>
    </row>
    <row r="29" spans="1:9">
      <c r="A29" s="41">
        <v>27</v>
      </c>
      <c r="B29" s="34" t="s">
        <v>8</v>
      </c>
      <c r="C29" s="34" t="s">
        <v>721</v>
      </c>
      <c r="D29" s="46" t="s">
        <v>747</v>
      </c>
      <c r="E29" s="42" t="s">
        <v>725</v>
      </c>
      <c r="F29" s="68">
        <v>5</v>
      </c>
      <c r="G29" s="68">
        <v>5</v>
      </c>
      <c r="H29" s="35">
        <f>ROUND(G29*汇总2!C37,2)</f>
        <v>2.48</v>
      </c>
      <c r="I29" s="35">
        <f>ROUND(G29*汇总2!C38,2)</f>
        <v>1.68</v>
      </c>
    </row>
    <row r="30" spans="1:9">
      <c r="A30" s="41">
        <v>28</v>
      </c>
      <c r="B30" s="34" t="s">
        <v>8</v>
      </c>
      <c r="C30" s="34" t="s">
        <v>721</v>
      </c>
      <c r="D30" s="46" t="s">
        <v>748</v>
      </c>
      <c r="E30" s="42" t="s">
        <v>725</v>
      </c>
      <c r="F30" s="68">
        <v>5</v>
      </c>
      <c r="G30" s="68">
        <v>5</v>
      </c>
      <c r="H30" s="35">
        <f>ROUND(G30*汇总2!C37,2)</f>
        <v>2.48</v>
      </c>
      <c r="I30" s="35">
        <f>ROUND(G30*汇总2!C38,2)</f>
        <v>1.68</v>
      </c>
    </row>
    <row r="31" spans="1:9">
      <c r="A31" s="41">
        <v>29</v>
      </c>
      <c r="B31" s="34" t="s">
        <v>8</v>
      </c>
      <c r="C31" s="34" t="s">
        <v>721</v>
      </c>
      <c r="D31" s="46" t="s">
        <v>247</v>
      </c>
      <c r="E31" s="42" t="s">
        <v>725</v>
      </c>
      <c r="F31" s="68">
        <v>5</v>
      </c>
      <c r="G31" s="68">
        <v>5</v>
      </c>
      <c r="H31" s="35">
        <f>ROUND(G31*汇总2!C37,2)</f>
        <v>2.48</v>
      </c>
      <c r="I31" s="35">
        <f>ROUND(G31*汇总2!C38,2)</f>
        <v>1.68</v>
      </c>
    </row>
    <row r="32" spans="1:9">
      <c r="A32" s="41">
        <v>30</v>
      </c>
      <c r="B32" s="34" t="s">
        <v>8</v>
      </c>
      <c r="C32" s="34" t="s">
        <v>721</v>
      </c>
      <c r="D32" s="46" t="s">
        <v>249</v>
      </c>
      <c r="E32" s="42" t="s">
        <v>725</v>
      </c>
      <c r="F32" s="68">
        <v>5</v>
      </c>
      <c r="G32" s="68">
        <v>5</v>
      </c>
      <c r="H32" s="35">
        <f>ROUND(G32*汇总2!C37,2)</f>
        <v>2.48</v>
      </c>
      <c r="I32" s="35">
        <f>ROUND(G32*汇总2!C38,2)</f>
        <v>1.68</v>
      </c>
    </row>
    <row r="33" spans="1:9">
      <c r="A33" s="41">
        <v>31</v>
      </c>
      <c r="B33" s="34" t="s">
        <v>8</v>
      </c>
      <c r="C33" s="34" t="s">
        <v>721</v>
      </c>
      <c r="D33" s="46" t="s">
        <v>749</v>
      </c>
      <c r="E33" s="42" t="s">
        <v>725</v>
      </c>
      <c r="F33" s="68">
        <v>5</v>
      </c>
      <c r="G33" s="68">
        <v>5</v>
      </c>
      <c r="H33" s="35">
        <f>ROUND(G33*汇总2!C37,2)</f>
        <v>2.48</v>
      </c>
      <c r="I33" s="35">
        <f>ROUND(G33*汇总2!C38,2)</f>
        <v>1.68</v>
      </c>
    </row>
    <row r="34" spans="1:9">
      <c r="A34" s="41">
        <v>32</v>
      </c>
      <c r="B34" s="34" t="s">
        <v>8</v>
      </c>
      <c r="C34" s="34" t="s">
        <v>721</v>
      </c>
      <c r="D34" s="46" t="s">
        <v>750</v>
      </c>
      <c r="E34" s="42" t="s">
        <v>725</v>
      </c>
      <c r="F34" s="68">
        <v>5</v>
      </c>
      <c r="G34" s="68">
        <v>5</v>
      </c>
      <c r="H34" s="35">
        <f>ROUND(G34*汇总2!C37,2)</f>
        <v>2.48</v>
      </c>
      <c r="I34" s="35">
        <f>ROUND(G34*汇总2!C38,2)</f>
        <v>1.68</v>
      </c>
    </row>
    <row r="35" spans="1:9">
      <c r="A35" s="41">
        <v>33</v>
      </c>
      <c r="B35" s="34" t="s">
        <v>8</v>
      </c>
      <c r="C35" s="34" t="s">
        <v>721</v>
      </c>
      <c r="D35" s="46" t="s">
        <v>751</v>
      </c>
      <c r="E35" s="42" t="s">
        <v>725</v>
      </c>
      <c r="F35" s="68">
        <v>5</v>
      </c>
      <c r="G35" s="68">
        <v>5</v>
      </c>
      <c r="H35" s="35">
        <f>ROUND(G35*汇总2!C37,2)</f>
        <v>2.48</v>
      </c>
      <c r="I35" s="35">
        <f>ROUND(G35*汇总2!C38,2)</f>
        <v>1.68</v>
      </c>
    </row>
    <row r="36" spans="1:9">
      <c r="A36" s="41">
        <v>34</v>
      </c>
      <c r="B36" s="34" t="s">
        <v>8</v>
      </c>
      <c r="C36" s="34" t="s">
        <v>721</v>
      </c>
      <c r="D36" s="46" t="s">
        <v>318</v>
      </c>
      <c r="E36" s="42" t="s">
        <v>725</v>
      </c>
      <c r="F36" s="68">
        <v>5</v>
      </c>
      <c r="G36" s="68">
        <v>5</v>
      </c>
      <c r="H36" s="35">
        <f>ROUND(G36*汇总2!C37,2)</f>
        <v>2.48</v>
      </c>
      <c r="I36" s="35">
        <f>ROUND(G36*汇总2!C38,2)</f>
        <v>1.68</v>
      </c>
    </row>
    <row r="37" spans="1:9">
      <c r="A37" s="41">
        <v>35</v>
      </c>
      <c r="B37" s="34" t="s">
        <v>8</v>
      </c>
      <c r="C37" s="34" t="s">
        <v>721</v>
      </c>
      <c r="D37" s="46" t="s">
        <v>752</v>
      </c>
      <c r="E37" s="42" t="s">
        <v>725</v>
      </c>
      <c r="F37" s="68">
        <v>5</v>
      </c>
      <c r="G37" s="68">
        <v>5</v>
      </c>
      <c r="H37" s="35">
        <f>ROUND(G37*汇总2!C37,2)</f>
        <v>2.48</v>
      </c>
      <c r="I37" s="35">
        <f>ROUND(G37*汇总2!C38,2)</f>
        <v>1.68</v>
      </c>
    </row>
    <row r="38" spans="1:9">
      <c r="A38" s="41">
        <v>36</v>
      </c>
      <c r="B38" s="34" t="s">
        <v>8</v>
      </c>
      <c r="C38" s="34" t="s">
        <v>721</v>
      </c>
      <c r="D38" s="46" t="s">
        <v>147</v>
      </c>
      <c r="E38" s="42" t="s">
        <v>725</v>
      </c>
      <c r="F38" s="68">
        <v>5</v>
      </c>
      <c r="G38" s="68">
        <v>5</v>
      </c>
      <c r="H38" s="35">
        <f>ROUND(G38*汇总2!C37,2)</f>
        <v>2.48</v>
      </c>
      <c r="I38" s="35">
        <f>ROUND(G38*汇总2!C38,2)</f>
        <v>1.68</v>
      </c>
    </row>
    <row r="39" spans="1:9">
      <c r="A39" s="41">
        <v>37</v>
      </c>
      <c r="B39" s="34" t="s">
        <v>8</v>
      </c>
      <c r="C39" s="34" t="s">
        <v>721</v>
      </c>
      <c r="D39" s="46" t="s">
        <v>753</v>
      </c>
      <c r="E39" s="42" t="s">
        <v>725</v>
      </c>
      <c r="F39" s="68">
        <v>5</v>
      </c>
      <c r="G39" s="68">
        <v>5</v>
      </c>
      <c r="H39" s="35">
        <f>ROUND(G39*汇总2!C37,2)</f>
        <v>2.48</v>
      </c>
      <c r="I39" s="35">
        <f>ROUND(G39*汇总2!C38,2)</f>
        <v>1.68</v>
      </c>
    </row>
    <row r="40" spans="1:9">
      <c r="A40" s="41">
        <v>38</v>
      </c>
      <c r="B40" s="34" t="s">
        <v>8</v>
      </c>
      <c r="C40" s="34" t="s">
        <v>721</v>
      </c>
      <c r="D40" s="46" t="s">
        <v>754</v>
      </c>
      <c r="E40" s="42" t="s">
        <v>725</v>
      </c>
      <c r="F40" s="68">
        <v>5</v>
      </c>
      <c r="G40" s="68">
        <v>5</v>
      </c>
      <c r="H40" s="35">
        <f>ROUND(G40*汇总2!C37,2)</f>
        <v>2.48</v>
      </c>
      <c r="I40" s="35">
        <f>ROUND(G40*汇总2!C38,2)</f>
        <v>1.68</v>
      </c>
    </row>
    <row r="41" spans="1:9">
      <c r="A41" s="41">
        <v>39</v>
      </c>
      <c r="B41" s="34" t="s">
        <v>8</v>
      </c>
      <c r="C41" s="34" t="s">
        <v>721</v>
      </c>
      <c r="D41" s="46" t="s">
        <v>755</v>
      </c>
      <c r="E41" s="42" t="s">
        <v>725</v>
      </c>
      <c r="F41" s="68">
        <v>5</v>
      </c>
      <c r="G41" s="68">
        <v>5</v>
      </c>
      <c r="H41" s="35">
        <f>ROUND(G41*汇总2!C37,2)</f>
        <v>2.48</v>
      </c>
      <c r="I41" s="35">
        <f>ROUND(G41*汇总2!C38,2)</f>
        <v>1.68</v>
      </c>
    </row>
    <row r="42" spans="1:9">
      <c r="A42" s="41">
        <v>40</v>
      </c>
      <c r="B42" s="34" t="s">
        <v>8</v>
      </c>
      <c r="C42" s="34" t="s">
        <v>721</v>
      </c>
      <c r="D42" s="46" t="s">
        <v>756</v>
      </c>
      <c r="E42" s="42" t="s">
        <v>725</v>
      </c>
      <c r="F42" s="68">
        <v>5</v>
      </c>
      <c r="G42" s="68">
        <v>5</v>
      </c>
      <c r="H42" s="35">
        <f>ROUND(G42*汇总2!C37,2)</f>
        <v>2.48</v>
      </c>
      <c r="I42" s="35">
        <f>ROUND(G42*汇总2!C38,2)</f>
        <v>1.68</v>
      </c>
    </row>
    <row r="43" spans="1:9">
      <c r="A43" s="41">
        <v>41</v>
      </c>
      <c r="B43" s="34" t="s">
        <v>8</v>
      </c>
      <c r="C43" s="34" t="s">
        <v>721</v>
      </c>
      <c r="D43" s="46" t="s">
        <v>757</v>
      </c>
      <c r="E43" s="42" t="s">
        <v>725</v>
      </c>
      <c r="F43" s="68">
        <v>5</v>
      </c>
      <c r="G43" s="68">
        <v>5</v>
      </c>
      <c r="H43" s="35">
        <f>ROUND(G43*汇总2!C37,2)</f>
        <v>2.48</v>
      </c>
      <c r="I43" s="35">
        <f>ROUND(G43*汇总2!C38,2)</f>
        <v>1.68</v>
      </c>
    </row>
    <row r="44" spans="1:9">
      <c r="A44" s="41">
        <v>42</v>
      </c>
      <c r="B44" s="34" t="s">
        <v>8</v>
      </c>
      <c r="C44" s="34" t="s">
        <v>721</v>
      </c>
      <c r="D44" s="46" t="s">
        <v>758</v>
      </c>
      <c r="E44" s="42" t="s">
        <v>725</v>
      </c>
      <c r="F44" s="68">
        <v>5</v>
      </c>
      <c r="G44" s="68">
        <v>5</v>
      </c>
      <c r="H44" s="35">
        <f>ROUND(G44*汇总2!C37,2)</f>
        <v>2.48</v>
      </c>
      <c r="I44" s="35">
        <f>ROUND(G44*汇总2!C38,2)</f>
        <v>1.68</v>
      </c>
    </row>
    <row r="45" spans="1:9">
      <c r="A45" s="41">
        <v>43</v>
      </c>
      <c r="B45" s="34" t="s">
        <v>8</v>
      </c>
      <c r="C45" s="34" t="s">
        <v>721</v>
      </c>
      <c r="D45" s="46" t="s">
        <v>759</v>
      </c>
      <c r="E45" s="42" t="s">
        <v>725</v>
      </c>
      <c r="F45" s="68">
        <v>5</v>
      </c>
      <c r="G45" s="68">
        <v>5</v>
      </c>
      <c r="H45" s="35">
        <f>ROUND(G45*汇总2!C37,2)</f>
        <v>2.48</v>
      </c>
      <c r="I45" s="35">
        <f>ROUND(G45*汇总2!C38,2)</f>
        <v>1.68</v>
      </c>
    </row>
    <row r="46" spans="1:9">
      <c r="A46" s="41">
        <v>44</v>
      </c>
      <c r="B46" s="34" t="s">
        <v>8</v>
      </c>
      <c r="C46" s="34" t="s">
        <v>721</v>
      </c>
      <c r="D46" s="46" t="s">
        <v>665</v>
      </c>
      <c r="E46" s="42" t="s">
        <v>725</v>
      </c>
      <c r="F46" s="68">
        <v>5</v>
      </c>
      <c r="G46" s="68">
        <v>5</v>
      </c>
      <c r="H46" s="35">
        <f>ROUND(G46*汇总2!C37,2)</f>
        <v>2.48</v>
      </c>
      <c r="I46" s="35">
        <f>ROUND(G46*汇总2!C38,2)</f>
        <v>1.68</v>
      </c>
    </row>
    <row r="47" spans="1:9">
      <c r="A47" s="41">
        <v>45</v>
      </c>
      <c r="B47" s="34" t="s">
        <v>8</v>
      </c>
      <c r="C47" s="34" t="s">
        <v>721</v>
      </c>
      <c r="D47" s="46" t="s">
        <v>180</v>
      </c>
      <c r="E47" s="42" t="s">
        <v>725</v>
      </c>
      <c r="F47" s="68">
        <v>5</v>
      </c>
      <c r="G47" s="68">
        <v>5</v>
      </c>
      <c r="H47" s="35">
        <f>ROUND(G47*汇总2!C37,2)</f>
        <v>2.48</v>
      </c>
      <c r="I47" s="35">
        <f>ROUND(G47*汇总2!C38,2)</f>
        <v>1.68</v>
      </c>
    </row>
    <row r="48" spans="1:9">
      <c r="A48" s="41">
        <v>46</v>
      </c>
      <c r="B48" s="34" t="s">
        <v>8</v>
      </c>
      <c r="C48" s="34" t="s">
        <v>721</v>
      </c>
      <c r="D48" s="46" t="s">
        <v>760</v>
      </c>
      <c r="E48" s="42" t="s">
        <v>725</v>
      </c>
      <c r="F48" s="68">
        <v>5</v>
      </c>
      <c r="G48" s="68">
        <v>5</v>
      </c>
      <c r="H48" s="35">
        <f>ROUND(G48*汇总2!C37,2)</f>
        <v>2.48</v>
      </c>
      <c r="I48" s="35">
        <f>ROUND(G48*汇总2!C38,2)</f>
        <v>1.68</v>
      </c>
    </row>
    <row r="49" spans="1:9">
      <c r="A49" s="41">
        <v>47</v>
      </c>
      <c r="B49" s="34" t="s">
        <v>8</v>
      </c>
      <c r="C49" s="34" t="s">
        <v>721</v>
      </c>
      <c r="D49" s="46" t="s">
        <v>761</v>
      </c>
      <c r="E49" s="42" t="s">
        <v>725</v>
      </c>
      <c r="F49" s="68">
        <v>5</v>
      </c>
      <c r="G49" s="68">
        <v>5</v>
      </c>
      <c r="H49" s="35">
        <f>ROUND(G49*汇总2!C37,2)</f>
        <v>2.48</v>
      </c>
      <c r="I49" s="35">
        <f>ROUND(G49*汇总2!C38,2)</f>
        <v>1.68</v>
      </c>
    </row>
    <row r="50" spans="1:9">
      <c r="A50" s="41">
        <v>48</v>
      </c>
      <c r="B50" s="34" t="s">
        <v>8</v>
      </c>
      <c r="C50" s="34" t="s">
        <v>721</v>
      </c>
      <c r="D50" s="46" t="s">
        <v>762</v>
      </c>
      <c r="E50" s="42" t="s">
        <v>725</v>
      </c>
      <c r="F50" s="68">
        <v>5</v>
      </c>
      <c r="G50" s="68">
        <v>5</v>
      </c>
      <c r="H50" s="35">
        <f>ROUND(G50*汇总2!C37,2)</f>
        <v>2.48</v>
      </c>
      <c r="I50" s="35">
        <f>ROUND(G50*汇总2!C38,2)</f>
        <v>1.68</v>
      </c>
    </row>
    <row r="51" spans="1:9">
      <c r="A51" s="41">
        <v>49</v>
      </c>
      <c r="B51" s="34" t="s">
        <v>8</v>
      </c>
      <c r="C51" s="34" t="s">
        <v>721</v>
      </c>
      <c r="D51" s="46" t="s">
        <v>176</v>
      </c>
      <c r="E51" s="42" t="s">
        <v>725</v>
      </c>
      <c r="F51" s="68">
        <v>5</v>
      </c>
      <c r="G51" s="68">
        <v>5</v>
      </c>
      <c r="H51" s="35">
        <f>ROUND(G51*汇总2!C37,2)</f>
        <v>2.48</v>
      </c>
      <c r="I51" s="35">
        <f>ROUND(G51*汇总2!C38,2)</f>
        <v>1.68</v>
      </c>
    </row>
    <row r="52" spans="1:9">
      <c r="A52" s="41">
        <v>50</v>
      </c>
      <c r="B52" s="34" t="s">
        <v>8</v>
      </c>
      <c r="C52" s="34" t="s">
        <v>721</v>
      </c>
      <c r="D52" s="46" t="s">
        <v>442</v>
      </c>
      <c r="E52" s="42" t="s">
        <v>725</v>
      </c>
      <c r="F52" s="68">
        <v>5</v>
      </c>
      <c r="G52" s="68">
        <v>5</v>
      </c>
      <c r="H52" s="35">
        <f>ROUND(G52*汇总2!C37,2)</f>
        <v>2.48</v>
      </c>
      <c r="I52" s="35">
        <f>ROUND(G52*汇总2!C38,2)</f>
        <v>1.68</v>
      </c>
    </row>
    <row r="53" spans="1:9">
      <c r="A53" s="41">
        <v>51</v>
      </c>
      <c r="B53" s="34" t="s">
        <v>8</v>
      </c>
      <c r="C53" s="34" t="s">
        <v>721</v>
      </c>
      <c r="D53" s="46" t="s">
        <v>763</v>
      </c>
      <c r="E53" s="42" t="s">
        <v>725</v>
      </c>
      <c r="F53" s="68">
        <v>5</v>
      </c>
      <c r="G53" s="68">
        <v>5</v>
      </c>
      <c r="H53" s="35">
        <f>ROUND(G53*汇总2!C37,2)</f>
        <v>2.48</v>
      </c>
      <c r="I53" s="35">
        <f>ROUND(G53*汇总2!C38,2)</f>
        <v>1.68</v>
      </c>
    </row>
    <row r="54" spans="1:9">
      <c r="A54" s="41">
        <v>52</v>
      </c>
      <c r="B54" s="34" t="s">
        <v>8</v>
      </c>
      <c r="C54" s="34" t="s">
        <v>721</v>
      </c>
      <c r="D54" s="46" t="s">
        <v>764</v>
      </c>
      <c r="E54" s="42" t="s">
        <v>725</v>
      </c>
      <c r="F54" s="68">
        <v>5</v>
      </c>
      <c r="G54" s="68">
        <v>5</v>
      </c>
      <c r="H54" s="35">
        <f>ROUND(G54*汇总2!C37,2)</f>
        <v>2.48</v>
      </c>
      <c r="I54" s="35">
        <f>ROUND(G54*汇总2!C38,2)</f>
        <v>1.68</v>
      </c>
    </row>
    <row r="55" spans="1:9">
      <c r="A55" s="41">
        <v>53</v>
      </c>
      <c r="B55" s="34" t="s">
        <v>8</v>
      </c>
      <c r="C55" s="34" t="s">
        <v>721</v>
      </c>
      <c r="D55" s="46" t="s">
        <v>765</v>
      </c>
      <c r="E55" s="42" t="s">
        <v>725</v>
      </c>
      <c r="F55" s="68">
        <v>5</v>
      </c>
      <c r="G55" s="68">
        <v>5</v>
      </c>
      <c r="H55" s="35">
        <f>ROUND(G55*汇总2!C37,2)</f>
        <v>2.48</v>
      </c>
      <c r="I55" s="35">
        <f>ROUND(G55*汇总2!C38,2)</f>
        <v>1.68</v>
      </c>
    </row>
    <row r="56" spans="1:9">
      <c r="A56" s="41">
        <v>54</v>
      </c>
      <c r="B56" s="34" t="s">
        <v>8</v>
      </c>
      <c r="C56" s="34" t="s">
        <v>721</v>
      </c>
      <c r="D56" s="46" t="s">
        <v>766</v>
      </c>
      <c r="E56" s="42" t="s">
        <v>725</v>
      </c>
      <c r="F56" s="68">
        <v>5</v>
      </c>
      <c r="G56" s="68">
        <v>5</v>
      </c>
      <c r="H56" s="35">
        <f>ROUND(G56*汇总2!C37,2)</f>
        <v>2.48</v>
      </c>
      <c r="I56" s="35">
        <f>ROUND(G56*汇总2!C38,2)</f>
        <v>1.68</v>
      </c>
    </row>
    <row r="57" spans="1:9">
      <c r="A57" s="41">
        <v>55</v>
      </c>
      <c r="B57" s="34" t="s">
        <v>8</v>
      </c>
      <c r="C57" s="34" t="s">
        <v>721</v>
      </c>
      <c r="D57" s="46" t="s">
        <v>767</v>
      </c>
      <c r="E57" s="42" t="s">
        <v>725</v>
      </c>
      <c r="F57" s="68">
        <v>5</v>
      </c>
      <c r="G57" s="68">
        <v>5</v>
      </c>
      <c r="H57" s="35">
        <f>ROUND(G57*汇总2!C37,2)</f>
        <v>2.48</v>
      </c>
      <c r="I57" s="35">
        <f>ROUND(G57*汇总2!C38,2)</f>
        <v>1.68</v>
      </c>
    </row>
    <row r="58" spans="1:9">
      <c r="A58" s="41">
        <v>56</v>
      </c>
      <c r="B58" s="34" t="s">
        <v>8</v>
      </c>
      <c r="C58" s="34" t="s">
        <v>721</v>
      </c>
      <c r="D58" s="46" t="s">
        <v>768</v>
      </c>
      <c r="E58" s="42" t="s">
        <v>725</v>
      </c>
      <c r="F58" s="68">
        <v>5</v>
      </c>
      <c r="G58" s="68">
        <v>5</v>
      </c>
      <c r="H58" s="35">
        <f>ROUND(G58*汇总2!C37,2)</f>
        <v>2.48</v>
      </c>
      <c r="I58" s="35">
        <f>ROUND(G58*汇总2!C38,2)</f>
        <v>1.68</v>
      </c>
    </row>
    <row r="59" spans="1:9">
      <c r="A59" s="41">
        <v>57</v>
      </c>
      <c r="B59" s="34" t="s">
        <v>8</v>
      </c>
      <c r="C59" s="34" t="s">
        <v>721</v>
      </c>
      <c r="D59" s="46" t="s">
        <v>769</v>
      </c>
      <c r="E59" s="42" t="s">
        <v>725</v>
      </c>
      <c r="F59" s="68">
        <v>5</v>
      </c>
      <c r="G59" s="68">
        <v>5</v>
      </c>
      <c r="H59" s="35">
        <f>ROUND(G59*汇总2!C37,2)</f>
        <v>2.48</v>
      </c>
      <c r="I59" s="35">
        <f>ROUND(G59*汇总2!C38,2)</f>
        <v>1.68</v>
      </c>
    </row>
    <row r="60" spans="1:9">
      <c r="A60" s="41">
        <v>58</v>
      </c>
      <c r="B60" s="34" t="s">
        <v>8</v>
      </c>
      <c r="C60" s="34" t="s">
        <v>721</v>
      </c>
      <c r="D60" s="46" t="s">
        <v>770</v>
      </c>
      <c r="E60" s="42" t="s">
        <v>725</v>
      </c>
      <c r="F60" s="68">
        <v>5</v>
      </c>
      <c r="G60" s="68">
        <v>5</v>
      </c>
      <c r="H60" s="35">
        <f>ROUND(G60*汇总2!C37,2)</f>
        <v>2.48</v>
      </c>
      <c r="I60" s="35">
        <f>ROUND(G60*汇总2!C38,2)</f>
        <v>1.68</v>
      </c>
    </row>
    <row r="61" spans="1:9">
      <c r="A61" s="41">
        <v>59</v>
      </c>
      <c r="B61" s="34" t="s">
        <v>8</v>
      </c>
      <c r="C61" s="34" t="s">
        <v>721</v>
      </c>
      <c r="D61" s="46" t="s">
        <v>771</v>
      </c>
      <c r="E61" s="42" t="s">
        <v>725</v>
      </c>
      <c r="F61" s="68">
        <v>5</v>
      </c>
      <c r="G61" s="68">
        <v>5</v>
      </c>
      <c r="H61" s="35">
        <f>ROUND(G61*汇总2!C37,2)</f>
        <v>2.48</v>
      </c>
      <c r="I61" s="35">
        <f>ROUND(G61*汇总2!C38,2)</f>
        <v>1.68</v>
      </c>
    </row>
    <row r="62" spans="1:9">
      <c r="A62" s="41">
        <v>60</v>
      </c>
      <c r="B62" s="34" t="s">
        <v>8</v>
      </c>
      <c r="C62" s="34" t="s">
        <v>721</v>
      </c>
      <c r="D62" s="46" t="s">
        <v>772</v>
      </c>
      <c r="E62" s="42" t="s">
        <v>725</v>
      </c>
      <c r="F62" s="68">
        <v>5</v>
      </c>
      <c r="G62" s="68">
        <v>5</v>
      </c>
      <c r="H62" s="35">
        <f>ROUND(G62*汇总2!C37,2)</f>
        <v>2.48</v>
      </c>
      <c r="I62" s="35">
        <f>ROUND(G62*汇总2!C38,2)</f>
        <v>1.68</v>
      </c>
    </row>
    <row r="63" spans="1:9">
      <c r="A63" s="41">
        <v>61</v>
      </c>
      <c r="B63" s="34" t="s">
        <v>8</v>
      </c>
      <c r="C63" s="34" t="s">
        <v>721</v>
      </c>
      <c r="D63" s="46" t="s">
        <v>773</v>
      </c>
      <c r="E63" s="42" t="s">
        <v>725</v>
      </c>
      <c r="F63" s="68">
        <v>5</v>
      </c>
      <c r="G63" s="68">
        <v>5</v>
      </c>
      <c r="H63" s="35">
        <f>ROUND(G63*汇总2!C37,2)</f>
        <v>2.48</v>
      </c>
      <c r="I63" s="35">
        <f>ROUND(G63*汇总2!C38,2)</f>
        <v>1.68</v>
      </c>
    </row>
    <row r="64" spans="1:9">
      <c r="A64" s="41">
        <v>62</v>
      </c>
      <c r="B64" s="34" t="s">
        <v>8</v>
      </c>
      <c r="C64" s="34" t="s">
        <v>721</v>
      </c>
      <c r="D64" s="46" t="s">
        <v>774</v>
      </c>
      <c r="E64" s="42" t="s">
        <v>725</v>
      </c>
      <c r="F64" s="68">
        <v>5</v>
      </c>
      <c r="G64" s="68">
        <v>5</v>
      </c>
      <c r="H64" s="35">
        <f>ROUND(G64*汇总2!C37,2)</f>
        <v>2.48</v>
      </c>
      <c r="I64" s="35">
        <f>ROUND(G64*汇总2!C38,2)</f>
        <v>1.68</v>
      </c>
    </row>
    <row r="65" spans="1:9">
      <c r="A65" s="41">
        <v>63</v>
      </c>
      <c r="B65" s="34" t="s">
        <v>8</v>
      </c>
      <c r="C65" s="34" t="s">
        <v>721</v>
      </c>
      <c r="D65" s="46" t="s">
        <v>775</v>
      </c>
      <c r="E65" s="42" t="s">
        <v>725</v>
      </c>
      <c r="F65" s="68">
        <v>5</v>
      </c>
      <c r="G65" s="68">
        <v>5</v>
      </c>
      <c r="H65" s="35">
        <f>ROUND(G65*汇总2!C37,2)</f>
        <v>2.48</v>
      </c>
      <c r="I65" s="35">
        <f>ROUND(G65*汇总2!C38,2)</f>
        <v>1.68</v>
      </c>
    </row>
    <row r="66" spans="1:9">
      <c r="A66" s="41">
        <v>64</v>
      </c>
      <c r="B66" s="34" t="s">
        <v>8</v>
      </c>
      <c r="C66" s="34" t="s">
        <v>721</v>
      </c>
      <c r="D66" s="46" t="s">
        <v>400</v>
      </c>
      <c r="E66" s="46" t="s">
        <v>723</v>
      </c>
      <c r="F66" s="68">
        <v>10</v>
      </c>
      <c r="G66" s="68">
        <v>10</v>
      </c>
      <c r="H66" s="35">
        <f>ROUND(G66*汇总2!C37,2)</f>
        <v>4.96</v>
      </c>
      <c r="I66" s="35">
        <f>ROUND(G66*汇总2!C38,2)</f>
        <v>3.37</v>
      </c>
    </row>
    <row r="67" spans="1:9">
      <c r="A67" s="41">
        <v>65</v>
      </c>
      <c r="B67" s="34" t="s">
        <v>8</v>
      </c>
      <c r="C67" s="34" t="s">
        <v>721</v>
      </c>
      <c r="D67" s="46" t="s">
        <v>776</v>
      </c>
      <c r="E67" s="46" t="s">
        <v>723</v>
      </c>
      <c r="F67" s="68">
        <v>10</v>
      </c>
      <c r="G67" s="68">
        <v>10</v>
      </c>
      <c r="H67" s="35">
        <f>ROUND(G67*汇总2!C37,2)</f>
        <v>4.96</v>
      </c>
      <c r="I67" s="35">
        <f>ROUND(G67*汇总2!C38,2)</f>
        <v>3.37</v>
      </c>
    </row>
    <row r="68" spans="1:9">
      <c r="A68" s="41">
        <v>66</v>
      </c>
      <c r="B68" s="34" t="s">
        <v>8</v>
      </c>
      <c r="C68" s="34" t="s">
        <v>721</v>
      </c>
      <c r="D68" s="46" t="s">
        <v>777</v>
      </c>
      <c r="E68" s="46" t="s">
        <v>723</v>
      </c>
      <c r="F68" s="68">
        <v>10</v>
      </c>
      <c r="G68" s="68">
        <v>10</v>
      </c>
      <c r="H68" s="35">
        <f>ROUND(G68*汇总2!C37,2)</f>
        <v>4.96</v>
      </c>
      <c r="I68" s="35">
        <f>ROUND(G68*汇总2!C38,2)</f>
        <v>3.37</v>
      </c>
    </row>
    <row r="69" spans="1:9">
      <c r="A69" s="41">
        <v>67</v>
      </c>
      <c r="B69" s="34" t="s">
        <v>8</v>
      </c>
      <c r="C69" s="34" t="s">
        <v>721</v>
      </c>
      <c r="D69" s="46" t="s">
        <v>410</v>
      </c>
      <c r="E69" s="46" t="s">
        <v>723</v>
      </c>
      <c r="F69" s="68">
        <v>10</v>
      </c>
      <c r="G69" s="68">
        <v>10</v>
      </c>
      <c r="H69" s="35">
        <f>ROUND(G69*汇总2!C37,2)</f>
        <v>4.96</v>
      </c>
      <c r="I69" s="35">
        <f>ROUND(G69*汇总2!C38,2)</f>
        <v>3.37</v>
      </c>
    </row>
    <row r="70" spans="1:9">
      <c r="A70" s="41">
        <v>68</v>
      </c>
      <c r="B70" s="34" t="s">
        <v>8</v>
      </c>
      <c r="C70" s="34" t="s">
        <v>721</v>
      </c>
      <c r="D70" s="46" t="s">
        <v>778</v>
      </c>
      <c r="E70" s="46" t="s">
        <v>723</v>
      </c>
      <c r="F70" s="68">
        <v>10</v>
      </c>
      <c r="G70" s="68">
        <v>10</v>
      </c>
      <c r="H70" s="35">
        <f>ROUND(G70*汇总2!C37,2)</f>
        <v>4.96</v>
      </c>
      <c r="I70" s="35">
        <f>ROUND(G70*汇总2!C38,2)</f>
        <v>3.37</v>
      </c>
    </row>
    <row r="71" spans="1:9">
      <c r="A71" s="41">
        <v>69</v>
      </c>
      <c r="B71" s="34" t="s">
        <v>8</v>
      </c>
      <c r="C71" s="34" t="s">
        <v>721</v>
      </c>
      <c r="D71" s="46" t="s">
        <v>412</v>
      </c>
      <c r="E71" s="46" t="s">
        <v>723</v>
      </c>
      <c r="F71" s="68">
        <v>10</v>
      </c>
      <c r="G71" s="68">
        <v>10</v>
      </c>
      <c r="H71" s="35">
        <f>ROUND(G71*汇总2!C37,2)</f>
        <v>4.96</v>
      </c>
      <c r="I71" s="35">
        <f>ROUND(G71*汇总2!C38,2)</f>
        <v>3.37</v>
      </c>
    </row>
    <row r="72" spans="1:9">
      <c r="A72" s="41">
        <v>70</v>
      </c>
      <c r="B72" s="34" t="s">
        <v>8</v>
      </c>
      <c r="C72" s="34" t="s">
        <v>721</v>
      </c>
      <c r="D72" s="46" t="s">
        <v>418</v>
      </c>
      <c r="E72" s="46" t="s">
        <v>723</v>
      </c>
      <c r="F72" s="68">
        <v>10</v>
      </c>
      <c r="G72" s="68">
        <v>10</v>
      </c>
      <c r="H72" s="35">
        <f>ROUND(G72*汇总2!C37,2)</f>
        <v>4.96</v>
      </c>
      <c r="I72" s="35">
        <f>ROUND(G72*汇总2!C38,2)</f>
        <v>3.37</v>
      </c>
    </row>
    <row r="73" spans="1:9">
      <c r="A73" s="41">
        <v>71</v>
      </c>
      <c r="B73" s="34" t="s">
        <v>8</v>
      </c>
      <c r="C73" s="34" t="s">
        <v>721</v>
      </c>
      <c r="D73" s="46" t="s">
        <v>431</v>
      </c>
      <c r="E73" s="46" t="s">
        <v>723</v>
      </c>
      <c r="F73" s="68">
        <v>10</v>
      </c>
      <c r="G73" s="68">
        <v>10</v>
      </c>
      <c r="H73" s="35">
        <f>ROUND(G73*汇总2!C37,2)</f>
        <v>4.96</v>
      </c>
      <c r="I73" s="35">
        <f>ROUND(G73*汇总2!C38,2)</f>
        <v>3.37</v>
      </c>
    </row>
    <row r="74" spans="1:9">
      <c r="A74" s="41">
        <v>72</v>
      </c>
      <c r="B74" s="34" t="s">
        <v>8</v>
      </c>
      <c r="C74" s="34" t="s">
        <v>721</v>
      </c>
      <c r="D74" s="46" t="s">
        <v>428</v>
      </c>
      <c r="E74" s="46" t="s">
        <v>723</v>
      </c>
      <c r="F74" s="68">
        <v>10</v>
      </c>
      <c r="G74" s="68">
        <v>10</v>
      </c>
      <c r="H74" s="35">
        <f>ROUND(G74*汇总2!C37,2)</f>
        <v>4.96</v>
      </c>
      <c r="I74" s="35">
        <f>ROUND(G74*汇总2!C38,2)</f>
        <v>3.37</v>
      </c>
    </row>
    <row r="75" spans="1:9">
      <c r="A75" s="41">
        <v>73</v>
      </c>
      <c r="B75" s="34" t="s">
        <v>8</v>
      </c>
      <c r="C75" s="34" t="s">
        <v>721</v>
      </c>
      <c r="D75" s="46" t="s">
        <v>425</v>
      </c>
      <c r="E75" s="46" t="s">
        <v>723</v>
      </c>
      <c r="F75" s="68">
        <v>10</v>
      </c>
      <c r="G75" s="68">
        <v>10</v>
      </c>
      <c r="H75" s="35">
        <f>ROUND(G75*汇总2!C37,2)</f>
        <v>4.96</v>
      </c>
      <c r="I75" s="35">
        <f>ROUND(G75*汇总2!C38,2)</f>
        <v>3.37</v>
      </c>
    </row>
    <row r="76" spans="1:9">
      <c r="A76" s="41">
        <v>74</v>
      </c>
      <c r="B76" s="34" t="s">
        <v>8</v>
      </c>
      <c r="C76" s="34" t="s">
        <v>721</v>
      </c>
      <c r="D76" s="46" t="s">
        <v>433</v>
      </c>
      <c r="E76" s="46" t="s">
        <v>723</v>
      </c>
      <c r="F76" s="68">
        <v>10</v>
      </c>
      <c r="G76" s="68">
        <v>10</v>
      </c>
      <c r="H76" s="35">
        <f>ROUND(G76*汇总2!C37,2)</f>
        <v>4.96</v>
      </c>
      <c r="I76" s="35">
        <f>ROUND(G76*汇总2!C38,2)</f>
        <v>3.37</v>
      </c>
    </row>
    <row r="77" spans="1:9">
      <c r="A77" s="41">
        <v>75</v>
      </c>
      <c r="B77" s="34" t="s">
        <v>8</v>
      </c>
      <c r="C77" s="34" t="s">
        <v>721</v>
      </c>
      <c r="D77" s="46" t="s">
        <v>436</v>
      </c>
      <c r="E77" s="42" t="s">
        <v>731</v>
      </c>
      <c r="F77" s="68">
        <v>10</v>
      </c>
      <c r="G77" s="68">
        <v>10</v>
      </c>
      <c r="H77" s="35">
        <f>ROUND(G77*汇总2!C37,2)</f>
        <v>4.96</v>
      </c>
      <c r="I77" s="35">
        <f>ROUND(G77*汇总2!C38,2)</f>
        <v>3.37</v>
      </c>
    </row>
    <row r="78" spans="1:9">
      <c r="A78" s="41">
        <v>76</v>
      </c>
      <c r="B78" s="34" t="s">
        <v>8</v>
      </c>
      <c r="C78" s="34" t="s">
        <v>721</v>
      </c>
      <c r="D78" s="46" t="s">
        <v>779</v>
      </c>
      <c r="E78" s="46" t="s">
        <v>723</v>
      </c>
      <c r="F78" s="68">
        <v>10</v>
      </c>
      <c r="G78" s="68">
        <v>10</v>
      </c>
      <c r="H78" s="35">
        <f>ROUND(G78*汇总2!C37,2)</f>
        <v>4.96</v>
      </c>
      <c r="I78" s="35">
        <f>ROUND(G78*汇总2!C38,2)</f>
        <v>3.37</v>
      </c>
    </row>
    <row r="79" spans="1:9">
      <c r="A79" s="41">
        <v>77</v>
      </c>
      <c r="B79" s="34" t="s">
        <v>8</v>
      </c>
      <c r="C79" s="34" t="s">
        <v>721</v>
      </c>
      <c r="D79" s="46" t="s">
        <v>288</v>
      </c>
      <c r="E79" s="42" t="s">
        <v>731</v>
      </c>
      <c r="F79" s="68">
        <v>10</v>
      </c>
      <c r="G79" s="68">
        <v>10</v>
      </c>
      <c r="H79" s="35">
        <f>ROUND(G79*汇总2!C37,2)</f>
        <v>4.96</v>
      </c>
      <c r="I79" s="35">
        <f>ROUND(G79*汇总2!C38,2)</f>
        <v>3.37</v>
      </c>
    </row>
    <row r="80" spans="1:9">
      <c r="A80" s="41">
        <v>78</v>
      </c>
      <c r="B80" s="34" t="s">
        <v>8</v>
      </c>
      <c r="C80" s="34" t="s">
        <v>721</v>
      </c>
      <c r="D80" s="46" t="s">
        <v>287</v>
      </c>
      <c r="E80" s="46" t="s">
        <v>723</v>
      </c>
      <c r="F80" s="68">
        <v>10</v>
      </c>
      <c r="G80" s="68">
        <v>10</v>
      </c>
      <c r="H80" s="35">
        <f>ROUND(G80*汇总2!C37,2)</f>
        <v>4.96</v>
      </c>
      <c r="I80" s="35">
        <f>ROUND(G80*汇总2!C38,2)</f>
        <v>3.37</v>
      </c>
    </row>
    <row r="81" spans="1:9">
      <c r="A81" s="41">
        <v>79</v>
      </c>
      <c r="B81" s="34" t="s">
        <v>8</v>
      </c>
      <c r="C81" s="34" t="s">
        <v>721</v>
      </c>
      <c r="D81" s="46" t="s">
        <v>780</v>
      </c>
      <c r="E81" s="46" t="s">
        <v>723</v>
      </c>
      <c r="F81" s="68">
        <v>10</v>
      </c>
      <c r="G81" s="68">
        <v>10</v>
      </c>
      <c r="H81" s="35">
        <f>ROUND(G81*汇总2!C37,2)</f>
        <v>4.96</v>
      </c>
      <c r="I81" s="35">
        <f>ROUND(G81*汇总2!C38,2)</f>
        <v>3.37</v>
      </c>
    </row>
    <row r="82" spans="1:9">
      <c r="A82" s="41">
        <v>80</v>
      </c>
      <c r="B82" s="34" t="s">
        <v>8</v>
      </c>
      <c r="C82" s="34" t="s">
        <v>721</v>
      </c>
      <c r="D82" s="46" t="s">
        <v>781</v>
      </c>
      <c r="E82" s="46" t="s">
        <v>723</v>
      </c>
      <c r="F82" s="68">
        <v>10</v>
      </c>
      <c r="G82" s="68">
        <v>10</v>
      </c>
      <c r="H82" s="35">
        <f>ROUND(G82*汇总2!C37,2)</f>
        <v>4.96</v>
      </c>
      <c r="I82" s="35">
        <f>ROUND(G82*汇总2!C38,2)</f>
        <v>3.37</v>
      </c>
    </row>
    <row r="83" spans="1:9">
      <c r="A83" s="41">
        <v>81</v>
      </c>
      <c r="B83" s="34" t="s">
        <v>8</v>
      </c>
      <c r="C83" s="34" t="s">
        <v>721</v>
      </c>
      <c r="D83" s="46" t="s">
        <v>782</v>
      </c>
      <c r="E83" s="46" t="s">
        <v>723</v>
      </c>
      <c r="F83" s="68">
        <v>10</v>
      </c>
      <c r="G83" s="68">
        <v>10</v>
      </c>
      <c r="H83" s="35">
        <f>ROUND(G83*汇总2!C37,2)</f>
        <v>4.96</v>
      </c>
      <c r="I83" s="35">
        <f>ROUND(G83*汇总2!C38,2)</f>
        <v>3.37</v>
      </c>
    </row>
    <row r="84" spans="1:9">
      <c r="A84" s="41">
        <v>82</v>
      </c>
      <c r="B84" s="34" t="s">
        <v>8</v>
      </c>
      <c r="C84" s="34" t="s">
        <v>721</v>
      </c>
      <c r="D84" s="46" t="s">
        <v>783</v>
      </c>
      <c r="E84" s="46" t="s">
        <v>723</v>
      </c>
      <c r="F84" s="68">
        <v>10</v>
      </c>
      <c r="G84" s="68">
        <v>10</v>
      </c>
      <c r="H84" s="35">
        <f>ROUND(G84*汇总2!C37,2)</f>
        <v>4.96</v>
      </c>
      <c r="I84" s="35">
        <f>ROUND(G84*汇总2!C38,2)</f>
        <v>3.37</v>
      </c>
    </row>
    <row r="85" spans="1:9">
      <c r="A85" s="41">
        <v>83</v>
      </c>
      <c r="B85" s="34" t="s">
        <v>8</v>
      </c>
      <c r="C85" s="34" t="s">
        <v>721</v>
      </c>
      <c r="D85" s="46" t="s">
        <v>448</v>
      </c>
      <c r="E85" s="46" t="s">
        <v>723</v>
      </c>
      <c r="F85" s="68">
        <v>10</v>
      </c>
      <c r="G85" s="68">
        <v>10</v>
      </c>
      <c r="H85" s="35">
        <f>ROUND(G85*汇总2!C37,2)</f>
        <v>4.96</v>
      </c>
      <c r="I85" s="35">
        <f>ROUND(G85*汇总2!C38,2)</f>
        <v>3.37</v>
      </c>
    </row>
    <row r="86" spans="1:9">
      <c r="A86" s="41">
        <v>84</v>
      </c>
      <c r="B86" s="34" t="s">
        <v>8</v>
      </c>
      <c r="C86" s="34" t="s">
        <v>721</v>
      </c>
      <c r="D86" s="46" t="s">
        <v>451</v>
      </c>
      <c r="E86" s="46" t="s">
        <v>723</v>
      </c>
      <c r="F86" s="68">
        <v>10</v>
      </c>
      <c r="G86" s="68">
        <v>10</v>
      </c>
      <c r="H86" s="35">
        <f>ROUND(G86*汇总2!C37,2)</f>
        <v>4.96</v>
      </c>
      <c r="I86" s="35">
        <f>ROUND(G86*汇总2!C38,2)</f>
        <v>3.37</v>
      </c>
    </row>
    <row r="87" spans="1:9">
      <c r="A87" s="41">
        <v>85</v>
      </c>
      <c r="B87" s="34" t="s">
        <v>8</v>
      </c>
      <c r="C87" s="34" t="s">
        <v>721</v>
      </c>
      <c r="D87" s="46" t="s">
        <v>784</v>
      </c>
      <c r="E87" s="46" t="s">
        <v>723</v>
      </c>
      <c r="F87" s="68">
        <v>10</v>
      </c>
      <c r="G87" s="68">
        <v>10</v>
      </c>
      <c r="H87" s="35">
        <f>ROUND(G87*汇总2!C37,2)</f>
        <v>4.96</v>
      </c>
      <c r="I87" s="35">
        <f>ROUND(G87*汇总2!C38,2)</f>
        <v>3.37</v>
      </c>
    </row>
    <row r="88" spans="1:9">
      <c r="A88" s="41">
        <v>86</v>
      </c>
      <c r="B88" s="34" t="s">
        <v>8</v>
      </c>
      <c r="C88" s="34" t="s">
        <v>721</v>
      </c>
      <c r="D88" s="46" t="s">
        <v>785</v>
      </c>
      <c r="E88" s="46" t="s">
        <v>723</v>
      </c>
      <c r="F88" s="68">
        <v>10</v>
      </c>
      <c r="G88" s="68">
        <v>10</v>
      </c>
      <c r="H88" s="35">
        <f>ROUND(G88*汇总2!C37,2)</f>
        <v>4.96</v>
      </c>
      <c r="I88" s="35">
        <f>ROUND(G88*汇总2!C38,2)</f>
        <v>3.37</v>
      </c>
    </row>
    <row r="89" spans="1:9">
      <c r="A89" s="41">
        <v>87</v>
      </c>
      <c r="B89" s="34" t="s">
        <v>8</v>
      </c>
      <c r="C89" s="34" t="s">
        <v>721</v>
      </c>
      <c r="D89" s="46" t="s">
        <v>457</v>
      </c>
      <c r="E89" s="46" t="s">
        <v>723</v>
      </c>
      <c r="F89" s="68">
        <v>10</v>
      </c>
      <c r="G89" s="68">
        <v>10</v>
      </c>
      <c r="H89" s="35">
        <f>ROUND(G89*汇总2!C37,2)</f>
        <v>4.96</v>
      </c>
      <c r="I89" s="35">
        <f>ROUND(G89*汇总2!C38,2)</f>
        <v>3.37</v>
      </c>
    </row>
    <row r="90" spans="1:9">
      <c r="A90" s="41">
        <v>88</v>
      </c>
      <c r="B90" s="34" t="s">
        <v>8</v>
      </c>
      <c r="C90" s="34" t="s">
        <v>721</v>
      </c>
      <c r="D90" s="46" t="s">
        <v>325</v>
      </c>
      <c r="E90" s="46" t="s">
        <v>723</v>
      </c>
      <c r="F90" s="68">
        <v>10</v>
      </c>
      <c r="G90" s="68">
        <v>10</v>
      </c>
      <c r="H90" s="35">
        <f>ROUND(G90*汇总2!C37,2)</f>
        <v>4.96</v>
      </c>
      <c r="I90" s="35">
        <f>ROUND(G90*汇总2!C38,2)</f>
        <v>3.37</v>
      </c>
    </row>
    <row r="91" spans="1:9">
      <c r="A91" s="41">
        <v>89</v>
      </c>
      <c r="B91" s="34" t="s">
        <v>8</v>
      </c>
      <c r="C91" s="34" t="s">
        <v>721</v>
      </c>
      <c r="D91" s="46" t="s">
        <v>786</v>
      </c>
      <c r="E91" s="46" t="s">
        <v>723</v>
      </c>
      <c r="F91" s="68">
        <v>10</v>
      </c>
      <c r="G91" s="68">
        <v>10</v>
      </c>
      <c r="H91" s="35">
        <f>ROUND(G91*汇总2!C37,2)</f>
        <v>4.96</v>
      </c>
      <c r="I91" s="35">
        <f>ROUND(G91*汇总2!C38,2)</f>
        <v>3.37</v>
      </c>
    </row>
    <row r="92" spans="1:9">
      <c r="A92" s="41">
        <v>90</v>
      </c>
      <c r="B92" s="34" t="s">
        <v>8</v>
      </c>
      <c r="C92" s="34" t="s">
        <v>721</v>
      </c>
      <c r="D92" s="46" t="s">
        <v>213</v>
      </c>
      <c r="E92" s="46" t="s">
        <v>728</v>
      </c>
      <c r="F92" s="68">
        <v>50</v>
      </c>
      <c r="G92" s="68">
        <v>50</v>
      </c>
      <c r="H92" s="35">
        <f>ROUND(G92*汇总2!C37,2)</f>
        <v>24.82</v>
      </c>
      <c r="I92" s="35">
        <f>ROUND(G92*汇总2!C38,2)</f>
        <v>16.83</v>
      </c>
    </row>
    <row r="93" spans="1:9">
      <c r="A93" s="41">
        <v>91</v>
      </c>
      <c r="B93" s="49" t="s">
        <v>7</v>
      </c>
      <c r="C93" s="34" t="s">
        <v>721</v>
      </c>
      <c r="D93" s="53" t="s">
        <v>497</v>
      </c>
      <c r="E93" s="46" t="s">
        <v>723</v>
      </c>
      <c r="F93" s="69">
        <v>10</v>
      </c>
      <c r="G93" s="69">
        <v>10</v>
      </c>
      <c r="H93" s="35">
        <f>ROUND(G93*汇总2!C37,2)</f>
        <v>4.96</v>
      </c>
      <c r="I93" s="35">
        <f>ROUND(G93*汇总2!C38,2)</f>
        <v>3.37</v>
      </c>
    </row>
    <row r="94" spans="1:9">
      <c r="A94" s="41">
        <v>92</v>
      </c>
      <c r="B94" s="49" t="s">
        <v>7</v>
      </c>
      <c r="C94" s="34" t="s">
        <v>721</v>
      </c>
      <c r="D94" s="51" t="s">
        <v>787</v>
      </c>
      <c r="E94" s="46" t="s">
        <v>723</v>
      </c>
      <c r="F94" s="69">
        <v>10</v>
      </c>
      <c r="G94" s="69">
        <v>10</v>
      </c>
      <c r="H94" s="35">
        <f>ROUND(G94*汇总2!C37,2)</f>
        <v>4.96</v>
      </c>
      <c r="I94" s="35">
        <f>ROUND(G94*汇总2!C38,2)</f>
        <v>3.37</v>
      </c>
    </row>
    <row r="95" spans="1:9">
      <c r="A95" s="41">
        <v>93</v>
      </c>
      <c r="B95" s="49" t="s">
        <v>7</v>
      </c>
      <c r="C95" s="34" t="s">
        <v>721</v>
      </c>
      <c r="D95" s="51" t="s">
        <v>471</v>
      </c>
      <c r="E95" s="46" t="s">
        <v>723</v>
      </c>
      <c r="F95" s="69">
        <v>10</v>
      </c>
      <c r="G95" s="69">
        <v>10</v>
      </c>
      <c r="H95" s="35">
        <f>ROUND(G95*汇总2!C37,2)</f>
        <v>4.96</v>
      </c>
      <c r="I95" s="35">
        <f>ROUND(G95*汇总2!C38,2)</f>
        <v>3.37</v>
      </c>
    </row>
    <row r="96" spans="1:9">
      <c r="A96" s="41">
        <v>94</v>
      </c>
      <c r="B96" s="49" t="s">
        <v>7</v>
      </c>
      <c r="C96" s="34" t="s">
        <v>721</v>
      </c>
      <c r="D96" s="51" t="s">
        <v>479</v>
      </c>
      <c r="E96" s="46" t="s">
        <v>723</v>
      </c>
      <c r="F96" s="69">
        <v>10</v>
      </c>
      <c r="G96" s="69">
        <v>10</v>
      </c>
      <c r="H96" s="35">
        <f>ROUND(G96*汇总2!C37,2)</f>
        <v>4.96</v>
      </c>
      <c r="I96" s="35">
        <f>ROUND(G96*汇总2!C38,2)</f>
        <v>3.37</v>
      </c>
    </row>
    <row r="97" spans="1:9">
      <c r="A97" s="41">
        <v>95</v>
      </c>
      <c r="B97" s="49" t="s">
        <v>7</v>
      </c>
      <c r="C97" s="34" t="s">
        <v>721</v>
      </c>
      <c r="D97" s="51" t="s">
        <v>475</v>
      </c>
      <c r="E97" s="46" t="s">
        <v>723</v>
      </c>
      <c r="F97" s="69">
        <v>10</v>
      </c>
      <c r="G97" s="69">
        <v>10</v>
      </c>
      <c r="H97" s="35">
        <f>ROUND(G97*汇总2!C37,2)</f>
        <v>4.96</v>
      </c>
      <c r="I97" s="35">
        <f>ROUND(G97*汇总2!C38,2)</f>
        <v>3.37</v>
      </c>
    </row>
    <row r="98" spans="1:9">
      <c r="A98" s="41">
        <v>96</v>
      </c>
      <c r="B98" s="49" t="s">
        <v>7</v>
      </c>
      <c r="C98" s="34" t="s">
        <v>721</v>
      </c>
      <c r="D98" s="49" t="s">
        <v>788</v>
      </c>
      <c r="E98" s="46" t="s">
        <v>723</v>
      </c>
      <c r="F98" s="69">
        <v>10</v>
      </c>
      <c r="G98" s="69">
        <v>10</v>
      </c>
      <c r="H98" s="35">
        <f>ROUND(G98*汇总2!C37,2)</f>
        <v>4.96</v>
      </c>
      <c r="I98" s="35">
        <f>ROUND(G98*汇总2!C38,2)</f>
        <v>3.37</v>
      </c>
    </row>
    <row r="99" spans="1:9">
      <c r="A99" s="41">
        <v>97</v>
      </c>
      <c r="B99" s="49" t="s">
        <v>7</v>
      </c>
      <c r="C99" s="34" t="s">
        <v>721</v>
      </c>
      <c r="D99" s="49" t="s">
        <v>473</v>
      </c>
      <c r="E99" s="42" t="s">
        <v>731</v>
      </c>
      <c r="F99" s="69">
        <v>10</v>
      </c>
      <c r="G99" s="69">
        <v>10</v>
      </c>
      <c r="H99" s="35">
        <f>ROUND(G99*汇总2!C37,2)</f>
        <v>4.96</v>
      </c>
      <c r="I99" s="35">
        <f>ROUND(G99*汇总2!C38,2)</f>
        <v>3.37</v>
      </c>
    </row>
    <row r="100" spans="1:9">
      <c r="A100" s="41">
        <v>98</v>
      </c>
      <c r="B100" s="49" t="s">
        <v>7</v>
      </c>
      <c r="C100" s="34" t="s">
        <v>721</v>
      </c>
      <c r="D100" s="51" t="s">
        <v>85</v>
      </c>
      <c r="E100" s="42" t="s">
        <v>725</v>
      </c>
      <c r="F100" s="69">
        <v>5</v>
      </c>
      <c r="G100" s="69">
        <v>5</v>
      </c>
      <c r="H100" s="35">
        <f>ROUND(G100*汇总2!C37,2)</f>
        <v>2.48</v>
      </c>
      <c r="I100" s="35">
        <f>ROUND(G100*汇总2!C38,2)</f>
        <v>1.68</v>
      </c>
    </row>
    <row r="101" spans="1:9">
      <c r="A101" s="41">
        <v>99</v>
      </c>
      <c r="B101" s="49" t="s">
        <v>7</v>
      </c>
      <c r="C101" s="34" t="s">
        <v>721</v>
      </c>
      <c r="D101" s="51" t="s">
        <v>789</v>
      </c>
      <c r="E101" s="42" t="s">
        <v>725</v>
      </c>
      <c r="F101" s="69">
        <v>5</v>
      </c>
      <c r="G101" s="69">
        <v>5</v>
      </c>
      <c r="H101" s="35">
        <f>ROUND(G101*汇总2!C37,2)</f>
        <v>2.48</v>
      </c>
      <c r="I101" s="35">
        <f>ROUND(G101*汇总2!C38,2)</f>
        <v>1.68</v>
      </c>
    </row>
    <row r="102" spans="1:9">
      <c r="A102" s="41">
        <v>100</v>
      </c>
      <c r="B102" s="49" t="s">
        <v>7</v>
      </c>
      <c r="C102" s="34" t="s">
        <v>721</v>
      </c>
      <c r="D102" s="49" t="s">
        <v>483</v>
      </c>
      <c r="E102" s="42" t="s">
        <v>725</v>
      </c>
      <c r="F102" s="69">
        <v>5</v>
      </c>
      <c r="G102" s="69">
        <v>5</v>
      </c>
      <c r="H102" s="35">
        <f>ROUND(G102*汇总2!C37,2)</f>
        <v>2.48</v>
      </c>
      <c r="I102" s="35">
        <f>ROUND(G102*汇总2!C38,2)</f>
        <v>1.68</v>
      </c>
    </row>
    <row r="103" spans="1:9">
      <c r="A103" s="41">
        <v>101</v>
      </c>
      <c r="B103" s="49" t="s">
        <v>7</v>
      </c>
      <c r="C103" s="34" t="s">
        <v>721</v>
      </c>
      <c r="D103" s="49" t="s">
        <v>790</v>
      </c>
      <c r="E103" s="42" t="s">
        <v>725</v>
      </c>
      <c r="F103" s="69">
        <v>5</v>
      </c>
      <c r="G103" s="69">
        <v>5</v>
      </c>
      <c r="H103" s="35">
        <f>ROUND(G103*汇总2!C37,2)</f>
        <v>2.48</v>
      </c>
      <c r="I103" s="35">
        <f>ROUND(G103*汇总2!C38,2)</f>
        <v>1.68</v>
      </c>
    </row>
    <row r="104" spans="1:9">
      <c r="A104" s="41">
        <v>102</v>
      </c>
      <c r="B104" s="49" t="s">
        <v>7</v>
      </c>
      <c r="C104" s="34" t="s">
        <v>721</v>
      </c>
      <c r="D104" s="49" t="s">
        <v>485</v>
      </c>
      <c r="E104" s="42" t="s">
        <v>725</v>
      </c>
      <c r="F104" s="69">
        <v>5</v>
      </c>
      <c r="G104" s="69">
        <v>5</v>
      </c>
      <c r="H104" s="35">
        <f>ROUND(G104*汇总2!C37,2)</f>
        <v>2.48</v>
      </c>
      <c r="I104" s="35">
        <f>ROUND(G104*汇总2!C38,2)</f>
        <v>1.68</v>
      </c>
    </row>
    <row r="105" spans="1:9">
      <c r="A105" s="41">
        <v>103</v>
      </c>
      <c r="B105" s="49" t="s">
        <v>7</v>
      </c>
      <c r="C105" s="34" t="s">
        <v>721</v>
      </c>
      <c r="D105" s="49" t="s">
        <v>791</v>
      </c>
      <c r="E105" s="42" t="s">
        <v>725</v>
      </c>
      <c r="F105" s="69">
        <v>5</v>
      </c>
      <c r="G105" s="69">
        <v>5</v>
      </c>
      <c r="H105" s="35">
        <f>ROUND(G105*汇总2!C37,2)</f>
        <v>2.48</v>
      </c>
      <c r="I105" s="35">
        <f>ROUND(G105*汇总2!C38,2)</f>
        <v>1.68</v>
      </c>
    </row>
    <row r="106" spans="1:9">
      <c r="A106" s="41">
        <v>104</v>
      </c>
      <c r="B106" s="49" t="s">
        <v>7</v>
      </c>
      <c r="C106" s="34" t="s">
        <v>721</v>
      </c>
      <c r="D106" s="49" t="s">
        <v>792</v>
      </c>
      <c r="E106" s="42" t="s">
        <v>725</v>
      </c>
      <c r="F106" s="69">
        <v>5</v>
      </c>
      <c r="G106" s="69">
        <v>5</v>
      </c>
      <c r="H106" s="35">
        <f>ROUND(G106*汇总2!C37,2)</f>
        <v>2.48</v>
      </c>
      <c r="I106" s="35">
        <f>ROUND(G106*汇总2!C38,2)</f>
        <v>1.68</v>
      </c>
    </row>
    <row r="107" spans="1:9">
      <c r="A107" s="41">
        <v>105</v>
      </c>
      <c r="B107" s="49" t="s">
        <v>7</v>
      </c>
      <c r="C107" s="34" t="s">
        <v>721</v>
      </c>
      <c r="D107" s="49" t="s">
        <v>793</v>
      </c>
      <c r="E107" s="42" t="s">
        <v>725</v>
      </c>
      <c r="F107" s="69">
        <v>5</v>
      </c>
      <c r="G107" s="69">
        <v>5</v>
      </c>
      <c r="H107" s="35">
        <f>ROUND(G107*汇总2!C37,2)</f>
        <v>2.48</v>
      </c>
      <c r="I107" s="35">
        <f>ROUND(G107*汇总2!C38,2)</f>
        <v>1.68</v>
      </c>
    </row>
    <row r="108" spans="1:9">
      <c r="A108" s="41">
        <v>106</v>
      </c>
      <c r="B108" s="49" t="s">
        <v>7</v>
      </c>
      <c r="C108" s="34" t="s">
        <v>721</v>
      </c>
      <c r="D108" s="49" t="s">
        <v>794</v>
      </c>
      <c r="E108" s="42" t="s">
        <v>725</v>
      </c>
      <c r="F108" s="69">
        <v>5</v>
      </c>
      <c r="G108" s="69">
        <v>5</v>
      </c>
      <c r="H108" s="35">
        <f>ROUND(G108*汇总2!C37,2)</f>
        <v>2.48</v>
      </c>
      <c r="I108" s="35">
        <f>ROUND(G108*汇总2!C38,2)</f>
        <v>1.68</v>
      </c>
    </row>
    <row r="109" spans="1:9">
      <c r="A109" s="41">
        <v>107</v>
      </c>
      <c r="B109" s="49" t="s">
        <v>7</v>
      </c>
      <c r="C109" s="34" t="s">
        <v>721</v>
      </c>
      <c r="D109" s="49" t="s">
        <v>86</v>
      </c>
      <c r="E109" s="42" t="s">
        <v>725</v>
      </c>
      <c r="F109" s="69">
        <v>5</v>
      </c>
      <c r="G109" s="69">
        <v>5</v>
      </c>
      <c r="H109" s="35">
        <f>ROUND(G109*汇总2!C37,2)</f>
        <v>2.48</v>
      </c>
      <c r="I109" s="35">
        <f>ROUND(G109*汇总2!C38,2)</f>
        <v>1.68</v>
      </c>
    </row>
    <row r="110" spans="1:9">
      <c r="A110" s="41">
        <v>108</v>
      </c>
      <c r="B110" s="49" t="s">
        <v>7</v>
      </c>
      <c r="C110" s="34" t="s">
        <v>721</v>
      </c>
      <c r="D110" s="49" t="s">
        <v>795</v>
      </c>
      <c r="E110" s="42" t="s">
        <v>725</v>
      </c>
      <c r="F110" s="69">
        <v>5</v>
      </c>
      <c r="G110" s="69">
        <v>5</v>
      </c>
      <c r="H110" s="35">
        <f>ROUND(G110*汇总2!C37,2)</f>
        <v>2.48</v>
      </c>
      <c r="I110" s="35">
        <f>ROUND(G110*汇总2!C38,2)</f>
        <v>1.68</v>
      </c>
    </row>
    <row r="111" spans="1:9">
      <c r="A111" s="41">
        <v>109</v>
      </c>
      <c r="B111" s="47" t="s">
        <v>6</v>
      </c>
      <c r="C111" s="34" t="s">
        <v>721</v>
      </c>
      <c r="D111" s="49" t="s">
        <v>94</v>
      </c>
      <c r="E111" s="42" t="s">
        <v>725</v>
      </c>
      <c r="F111" s="55">
        <v>5</v>
      </c>
      <c r="G111" s="55">
        <v>5</v>
      </c>
      <c r="H111" s="35">
        <f>ROUND(G111*汇总2!C37,2)</f>
        <v>2.48</v>
      </c>
      <c r="I111" s="35">
        <f>ROUND(G111*汇总2!C38,2)</f>
        <v>1.68</v>
      </c>
    </row>
    <row r="112" spans="1:9">
      <c r="A112" s="41">
        <v>110</v>
      </c>
      <c r="B112" s="47" t="s">
        <v>6</v>
      </c>
      <c r="C112" s="34" t="s">
        <v>721</v>
      </c>
      <c r="D112" s="49" t="s">
        <v>101</v>
      </c>
      <c r="E112" s="42" t="s">
        <v>725</v>
      </c>
      <c r="F112" s="55">
        <v>5</v>
      </c>
      <c r="G112" s="55">
        <v>5</v>
      </c>
      <c r="H112" s="35">
        <f>ROUND(G112*汇总2!C37,2)</f>
        <v>2.48</v>
      </c>
      <c r="I112" s="35">
        <f>ROUND(G112*汇总2!C38,2)</f>
        <v>1.68</v>
      </c>
    </row>
    <row r="113" spans="1:9">
      <c r="A113" s="41">
        <v>111</v>
      </c>
      <c r="B113" s="47" t="s">
        <v>6</v>
      </c>
      <c r="C113" s="34" t="s">
        <v>721</v>
      </c>
      <c r="D113" s="49" t="s">
        <v>796</v>
      </c>
      <c r="E113" s="42" t="s">
        <v>725</v>
      </c>
      <c r="F113" s="55">
        <v>5</v>
      </c>
      <c r="G113" s="55">
        <v>5</v>
      </c>
      <c r="H113" s="35">
        <f>ROUND(G113*汇总2!C37,2)</f>
        <v>2.48</v>
      </c>
      <c r="I113" s="35">
        <f>ROUND(G113*汇总2!C38,2)</f>
        <v>1.68</v>
      </c>
    </row>
    <row r="114" spans="1:9">
      <c r="A114" s="41">
        <v>112</v>
      </c>
      <c r="B114" s="47" t="s">
        <v>6</v>
      </c>
      <c r="C114" s="34" t="s">
        <v>721</v>
      </c>
      <c r="D114" s="51" t="s">
        <v>797</v>
      </c>
      <c r="E114" s="42" t="s">
        <v>725</v>
      </c>
      <c r="F114" s="55">
        <v>5</v>
      </c>
      <c r="G114" s="55">
        <v>5</v>
      </c>
      <c r="H114" s="35">
        <f>ROUND(G114*汇总2!C37,2)</f>
        <v>2.48</v>
      </c>
      <c r="I114" s="35">
        <f>ROUND(G114*汇总2!C38,2)</f>
        <v>1.68</v>
      </c>
    </row>
    <row r="115" spans="1:9">
      <c r="A115" s="41">
        <v>113</v>
      </c>
      <c r="B115" s="47" t="s">
        <v>6</v>
      </c>
      <c r="C115" s="34" t="s">
        <v>721</v>
      </c>
      <c r="D115" s="51" t="s">
        <v>798</v>
      </c>
      <c r="E115" s="42" t="s">
        <v>725</v>
      </c>
      <c r="F115" s="55">
        <v>5</v>
      </c>
      <c r="G115" s="55">
        <v>5</v>
      </c>
      <c r="H115" s="35">
        <f>ROUND(G115*汇总2!C37,2)</f>
        <v>2.48</v>
      </c>
      <c r="I115" s="35">
        <f>ROUND(G115*汇总2!C38,2)</f>
        <v>1.68</v>
      </c>
    </row>
    <row r="116" spans="1:9">
      <c r="A116" s="41">
        <v>114</v>
      </c>
      <c r="B116" s="47" t="s">
        <v>6</v>
      </c>
      <c r="C116" s="34" t="s">
        <v>721</v>
      </c>
      <c r="D116" s="51" t="s">
        <v>799</v>
      </c>
      <c r="E116" s="42" t="s">
        <v>725</v>
      </c>
      <c r="F116" s="55">
        <v>5</v>
      </c>
      <c r="G116" s="55">
        <v>5</v>
      </c>
      <c r="H116" s="35">
        <f>ROUND(G116*汇总2!C37,2)</f>
        <v>2.48</v>
      </c>
      <c r="I116" s="35">
        <f>ROUND(G116*汇总2!C38,2)</f>
        <v>1.68</v>
      </c>
    </row>
    <row r="117" spans="1:9">
      <c r="A117" s="41">
        <v>115</v>
      </c>
      <c r="B117" s="47" t="s">
        <v>6</v>
      </c>
      <c r="C117" s="34" t="s">
        <v>721</v>
      </c>
      <c r="D117" s="51" t="s">
        <v>800</v>
      </c>
      <c r="E117" s="42" t="s">
        <v>725</v>
      </c>
      <c r="F117" s="55">
        <v>5</v>
      </c>
      <c r="G117" s="55">
        <v>5</v>
      </c>
      <c r="H117" s="35">
        <f>ROUND(G117*汇总2!C37,2)</f>
        <v>2.48</v>
      </c>
      <c r="I117" s="35">
        <f>ROUND(G117*汇总2!C38,2)</f>
        <v>1.68</v>
      </c>
    </row>
    <row r="118" spans="1:9">
      <c r="A118" s="41">
        <v>116</v>
      </c>
      <c r="B118" s="47" t="s">
        <v>6</v>
      </c>
      <c r="C118" s="34" t="s">
        <v>721</v>
      </c>
      <c r="D118" s="51" t="s">
        <v>801</v>
      </c>
      <c r="E118" s="42" t="s">
        <v>725</v>
      </c>
      <c r="F118" s="55">
        <v>5</v>
      </c>
      <c r="G118" s="55">
        <v>5</v>
      </c>
      <c r="H118" s="35">
        <f>ROUND(G118*汇总2!C37,2)</f>
        <v>2.48</v>
      </c>
      <c r="I118" s="35">
        <f>ROUND(G118*汇总2!C38,2)</f>
        <v>1.68</v>
      </c>
    </row>
    <row r="119" spans="1:9">
      <c r="A119" s="41">
        <v>117</v>
      </c>
      <c r="B119" s="47" t="s">
        <v>6</v>
      </c>
      <c r="C119" s="34" t="s">
        <v>721</v>
      </c>
      <c r="D119" s="51" t="s">
        <v>802</v>
      </c>
      <c r="E119" s="42" t="s">
        <v>725</v>
      </c>
      <c r="F119" s="55">
        <v>5</v>
      </c>
      <c r="G119" s="55">
        <v>5</v>
      </c>
      <c r="H119" s="35">
        <f>ROUND(G119*汇总2!C37,2)</f>
        <v>2.48</v>
      </c>
      <c r="I119" s="35">
        <f>ROUND(G119*汇总2!C38,2)</f>
        <v>1.68</v>
      </c>
    </row>
    <row r="120" spans="1:9">
      <c r="A120" s="41">
        <v>118</v>
      </c>
      <c r="B120" s="47" t="s">
        <v>6</v>
      </c>
      <c r="C120" s="34" t="s">
        <v>721</v>
      </c>
      <c r="D120" s="51" t="s">
        <v>803</v>
      </c>
      <c r="E120" s="42" t="s">
        <v>725</v>
      </c>
      <c r="F120" s="55">
        <v>5</v>
      </c>
      <c r="G120" s="55">
        <v>5</v>
      </c>
      <c r="H120" s="35">
        <f>ROUND(G120*汇总2!C37,2)</f>
        <v>2.48</v>
      </c>
      <c r="I120" s="35">
        <f>ROUND(G120*汇总2!C38,2)</f>
        <v>1.68</v>
      </c>
    </row>
    <row r="121" spans="1:9">
      <c r="A121" s="41">
        <v>119</v>
      </c>
      <c r="B121" s="47" t="s">
        <v>6</v>
      </c>
      <c r="C121" s="34" t="s">
        <v>721</v>
      </c>
      <c r="D121" s="51" t="s">
        <v>804</v>
      </c>
      <c r="E121" s="42" t="s">
        <v>725</v>
      </c>
      <c r="F121" s="55">
        <v>5</v>
      </c>
      <c r="G121" s="55">
        <v>5</v>
      </c>
      <c r="H121" s="35">
        <f>ROUND(G121*汇总2!C37,2)</f>
        <v>2.48</v>
      </c>
      <c r="I121" s="35">
        <f>ROUND(G121*汇总2!C38,2)</f>
        <v>1.68</v>
      </c>
    </row>
    <row r="122" spans="1:9">
      <c r="A122" s="41">
        <v>120</v>
      </c>
      <c r="B122" s="47" t="s">
        <v>6</v>
      </c>
      <c r="C122" s="34" t="s">
        <v>721</v>
      </c>
      <c r="D122" s="51" t="s">
        <v>805</v>
      </c>
      <c r="E122" s="42" t="s">
        <v>725</v>
      </c>
      <c r="F122" s="55">
        <v>5</v>
      </c>
      <c r="G122" s="55">
        <v>5</v>
      </c>
      <c r="H122" s="35">
        <f>ROUND(G122*汇总2!C37,2)</f>
        <v>2.48</v>
      </c>
      <c r="I122" s="35">
        <f>ROUND(G122*汇总2!C38,2)</f>
        <v>1.68</v>
      </c>
    </row>
    <row r="123" spans="1:9">
      <c r="A123" s="41">
        <v>121</v>
      </c>
      <c r="B123" s="47" t="s">
        <v>6</v>
      </c>
      <c r="C123" s="34" t="s">
        <v>721</v>
      </c>
      <c r="D123" s="51" t="s">
        <v>806</v>
      </c>
      <c r="E123" s="42" t="s">
        <v>725</v>
      </c>
      <c r="F123" s="55">
        <v>5</v>
      </c>
      <c r="G123" s="55">
        <v>5</v>
      </c>
      <c r="H123" s="35">
        <f>ROUND(G123*汇总2!C37,2)</f>
        <v>2.48</v>
      </c>
      <c r="I123" s="35">
        <f>ROUND(G123*汇总2!C38,2)</f>
        <v>1.68</v>
      </c>
    </row>
    <row r="124" spans="1:9">
      <c r="A124" s="41">
        <v>122</v>
      </c>
      <c r="B124" s="47" t="s">
        <v>6</v>
      </c>
      <c r="C124" s="34" t="s">
        <v>721</v>
      </c>
      <c r="D124" s="51" t="s">
        <v>807</v>
      </c>
      <c r="E124" s="42" t="s">
        <v>725</v>
      </c>
      <c r="F124" s="55">
        <v>5</v>
      </c>
      <c r="G124" s="55">
        <v>5</v>
      </c>
      <c r="H124" s="35">
        <f>ROUND(G124*汇总2!C37,2)</f>
        <v>2.48</v>
      </c>
      <c r="I124" s="35">
        <f>ROUND(G124*汇总2!C38,2)</f>
        <v>1.68</v>
      </c>
    </row>
    <row r="125" spans="1:9">
      <c r="A125" s="41">
        <v>123</v>
      </c>
      <c r="B125" s="47" t="s">
        <v>6</v>
      </c>
      <c r="C125" s="34" t="s">
        <v>721</v>
      </c>
      <c r="D125" s="51" t="s">
        <v>563</v>
      </c>
      <c r="E125" s="53" t="s">
        <v>723</v>
      </c>
      <c r="F125" s="55">
        <v>10</v>
      </c>
      <c r="G125" s="55">
        <v>10</v>
      </c>
      <c r="H125" s="35">
        <f>ROUND(G125*汇总2!C37,2)</f>
        <v>4.96</v>
      </c>
      <c r="I125" s="35">
        <f>ROUND(G125*汇总2!C38,2)</f>
        <v>3.37</v>
      </c>
    </row>
    <row r="126" spans="1:9">
      <c r="A126" s="41">
        <v>124</v>
      </c>
      <c r="B126" s="47" t="s">
        <v>6</v>
      </c>
      <c r="C126" s="34" t="s">
        <v>721</v>
      </c>
      <c r="D126" s="51" t="s">
        <v>808</v>
      </c>
      <c r="E126" s="42" t="s">
        <v>731</v>
      </c>
      <c r="F126" s="55">
        <v>10</v>
      </c>
      <c r="G126" s="55">
        <v>10</v>
      </c>
      <c r="H126" s="35">
        <f>ROUND(G126*汇总2!C37,2)</f>
        <v>4.96</v>
      </c>
      <c r="I126" s="35">
        <f>ROUND(G126*汇总2!C38,2)</f>
        <v>3.37</v>
      </c>
    </row>
    <row r="127" s="62" customFormat="1" spans="1:9">
      <c r="A127" s="41">
        <v>125</v>
      </c>
      <c r="B127" s="54" t="s">
        <v>5</v>
      </c>
      <c r="C127" s="70" t="s">
        <v>502</v>
      </c>
      <c r="D127" s="71" t="s">
        <v>365</v>
      </c>
      <c r="E127" s="51" t="s">
        <v>536</v>
      </c>
      <c r="F127" s="55">
        <v>0</v>
      </c>
      <c r="G127" s="55">
        <v>10</v>
      </c>
      <c r="H127" s="35">
        <f>ROUND(G127*汇总2!C37,2)</f>
        <v>4.96</v>
      </c>
      <c r="I127" s="35">
        <f>ROUND(G127*汇总2!C38,2)</f>
        <v>3.37</v>
      </c>
    </row>
    <row r="128" s="63" customFormat="1" spans="1:10">
      <c r="A128" s="72">
        <v>126</v>
      </c>
      <c r="B128" s="73" t="s">
        <v>5</v>
      </c>
      <c r="C128" s="74" t="s">
        <v>502</v>
      </c>
      <c r="D128" s="75" t="s">
        <v>533</v>
      </c>
      <c r="E128" s="76" t="s">
        <v>540</v>
      </c>
      <c r="F128" s="77">
        <v>5</v>
      </c>
      <c r="G128" s="77">
        <v>5</v>
      </c>
      <c r="H128" s="78">
        <f>ROUND(G128*汇总2!C37,2)</f>
        <v>2.48</v>
      </c>
      <c r="I128" s="78">
        <f>ROUND(G128*汇总2!C38,2)</f>
        <v>1.68</v>
      </c>
      <c r="J128" s="63" t="s">
        <v>226</v>
      </c>
    </row>
    <row r="129" spans="1:9">
      <c r="A129" s="48"/>
      <c r="B129" s="58" t="s">
        <v>9</v>
      </c>
      <c r="C129" s="59"/>
      <c r="D129" s="59"/>
      <c r="E129" s="79"/>
      <c r="F129" s="80">
        <f>SUM(F3:F128)</f>
        <v>895</v>
      </c>
      <c r="G129" s="80">
        <f>SUM(G3:G128)</f>
        <v>915</v>
      </c>
      <c r="H129" s="80">
        <f>SUM(H3:H128)</f>
        <v>453.88</v>
      </c>
      <c r="I129" s="80">
        <f>SUM(I3:I128)</f>
        <v>307.890000000001</v>
      </c>
    </row>
  </sheetData>
  <autoFilter xmlns:etc="http://www.wps.cn/officeDocument/2017/etCustomData" ref="A2:H129" etc:filterBottomFollowUsedRange="0">
    <extLst/>
  </autoFilter>
  <mergeCells count="2">
    <mergeCell ref="A1:I1"/>
    <mergeCell ref="B129:E12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6"/>
  <sheetViews>
    <sheetView workbookViewId="0">
      <selection activeCell="N23" sqref="N23"/>
    </sheetView>
  </sheetViews>
  <sheetFormatPr defaultColWidth="9" defaultRowHeight="14.4"/>
  <cols>
    <col min="1" max="1" width="5.62962962962963" style="38" customWidth="1"/>
    <col min="2" max="2" width="8.37962962962963" style="38" customWidth="1"/>
    <col min="3" max="3" width="19.8796296296296" style="38" customWidth="1"/>
    <col min="4" max="4" width="36.8796296296296" style="38" customWidth="1"/>
    <col min="5" max="5" width="25.75" style="38" customWidth="1"/>
    <col min="6" max="7" width="11.8796296296296" style="38" customWidth="1"/>
    <col min="8" max="8" width="14" style="38" customWidth="1"/>
    <col min="9" max="16384" width="9" style="38"/>
  </cols>
  <sheetData>
    <row r="1" ht="45.75" customHeight="1" spans="1:10">
      <c r="A1" s="39" t="s">
        <v>809</v>
      </c>
      <c r="B1" s="40"/>
      <c r="C1" s="40"/>
      <c r="D1" s="40"/>
      <c r="E1" s="40"/>
      <c r="F1" s="40"/>
      <c r="G1" s="40"/>
      <c r="H1" s="40"/>
      <c r="I1" s="40"/>
      <c r="J1" s="40"/>
    </row>
    <row r="2" ht="36" spans="1:10">
      <c r="A2" s="32" t="s">
        <v>1</v>
      </c>
      <c r="B2" s="32" t="s">
        <v>47</v>
      </c>
      <c r="C2" s="32" t="s">
        <v>48</v>
      </c>
      <c r="D2" s="33" t="s">
        <v>49</v>
      </c>
      <c r="E2" s="32" t="s">
        <v>50</v>
      </c>
      <c r="F2" s="33" t="s">
        <v>716</v>
      </c>
      <c r="G2" s="33" t="s">
        <v>55</v>
      </c>
      <c r="H2" s="32" t="s">
        <v>56</v>
      </c>
      <c r="I2" s="4" t="s">
        <v>57</v>
      </c>
      <c r="J2" s="4" t="s">
        <v>58</v>
      </c>
    </row>
    <row r="3" spans="1:10">
      <c r="A3" s="41">
        <v>1</v>
      </c>
      <c r="B3" s="41" t="s">
        <v>5</v>
      </c>
      <c r="C3" s="34" t="s">
        <v>809</v>
      </c>
      <c r="D3" s="42" t="s">
        <v>351</v>
      </c>
      <c r="E3" s="41" t="s">
        <v>810</v>
      </c>
      <c r="F3" s="41">
        <v>10</v>
      </c>
      <c r="G3" s="41">
        <v>10</v>
      </c>
      <c r="H3" s="41"/>
      <c r="I3" s="35">
        <f>ROUND(G3*汇总2!C37,2)</f>
        <v>4.96</v>
      </c>
      <c r="J3" s="35">
        <f>ROUND(G3*汇总2!C38,2)</f>
        <v>3.37</v>
      </c>
    </row>
    <row r="4" spans="1:10">
      <c r="A4" s="41">
        <v>2</v>
      </c>
      <c r="B4" s="41" t="s">
        <v>5</v>
      </c>
      <c r="C4" s="34" t="s">
        <v>809</v>
      </c>
      <c r="D4" s="42" t="s">
        <v>811</v>
      </c>
      <c r="E4" s="41" t="s">
        <v>810</v>
      </c>
      <c r="F4" s="41">
        <v>10</v>
      </c>
      <c r="G4" s="41">
        <v>10</v>
      </c>
      <c r="H4" s="43"/>
      <c r="I4" s="35">
        <f>ROUND(G4*汇总2!C37,2)</f>
        <v>4.96</v>
      </c>
      <c r="J4" s="35">
        <f>ROUND(G4*汇总2!C38,2)</f>
        <v>3.37</v>
      </c>
    </row>
    <row r="5" s="37" customFormat="1" spans="1:10">
      <c r="A5" s="44">
        <v>3</v>
      </c>
      <c r="B5" s="44" t="s">
        <v>5</v>
      </c>
      <c r="C5" s="44" t="s">
        <v>809</v>
      </c>
      <c r="D5" s="45" t="s">
        <v>812</v>
      </c>
      <c r="E5" s="44" t="s">
        <v>813</v>
      </c>
      <c r="F5" s="44">
        <v>10</v>
      </c>
      <c r="G5" s="44">
        <v>0</v>
      </c>
      <c r="H5" s="44" t="s">
        <v>814</v>
      </c>
      <c r="I5" s="61">
        <f>ROUND(G5*汇总2!C37,2)</f>
        <v>0</v>
      </c>
      <c r="J5" s="61">
        <f>ROUND(G5*汇总2!C38,2)</f>
        <v>0</v>
      </c>
    </row>
    <row r="6" s="37" customFormat="1" spans="1:10">
      <c r="A6" s="44">
        <v>4</v>
      </c>
      <c r="B6" s="44" t="s">
        <v>5</v>
      </c>
      <c r="C6" s="44" t="s">
        <v>809</v>
      </c>
      <c r="D6" s="45" t="s">
        <v>363</v>
      </c>
      <c r="E6" s="44" t="s">
        <v>815</v>
      </c>
      <c r="F6" s="44">
        <v>10</v>
      </c>
      <c r="G6" s="44">
        <v>0</v>
      </c>
      <c r="H6" s="44" t="s">
        <v>814</v>
      </c>
      <c r="I6" s="61">
        <f>ROUND(G6*汇总2!C37,2)</f>
        <v>0</v>
      </c>
      <c r="J6" s="61">
        <f>ROUND(G6*汇总2!C38,2)</f>
        <v>0</v>
      </c>
    </row>
    <row r="7" spans="1:10">
      <c r="A7" s="41">
        <v>5</v>
      </c>
      <c r="B7" s="34" t="s">
        <v>8</v>
      </c>
      <c r="C7" s="34" t="s">
        <v>809</v>
      </c>
      <c r="D7" s="46" t="s">
        <v>816</v>
      </c>
      <c r="E7" s="47" t="s">
        <v>540</v>
      </c>
      <c r="F7" s="34">
        <v>5</v>
      </c>
      <c r="G7" s="34">
        <v>5</v>
      </c>
      <c r="H7" s="48"/>
      <c r="I7" s="35">
        <f>ROUND(G7*汇总2!C37,2)</f>
        <v>2.48</v>
      </c>
      <c r="J7" s="35">
        <f>ROUND(G7*汇总2!C38,2)</f>
        <v>1.68</v>
      </c>
    </row>
    <row r="8" spans="1:10">
      <c r="A8" s="41">
        <v>6</v>
      </c>
      <c r="B8" s="34" t="s">
        <v>8</v>
      </c>
      <c r="C8" s="34" t="s">
        <v>809</v>
      </c>
      <c r="D8" s="46" t="s">
        <v>817</v>
      </c>
      <c r="E8" s="34" t="s">
        <v>818</v>
      </c>
      <c r="F8" s="34">
        <v>5</v>
      </c>
      <c r="G8" s="34">
        <v>5</v>
      </c>
      <c r="H8" s="48"/>
      <c r="I8" s="35">
        <f>ROUND(G8*汇总2!C37,2)</f>
        <v>2.48</v>
      </c>
      <c r="J8" s="35">
        <f>ROUND(G8*汇总2!C38,2)</f>
        <v>1.68</v>
      </c>
    </row>
    <row r="9" spans="1:10">
      <c r="A9" s="41">
        <v>7</v>
      </c>
      <c r="B9" s="34" t="s">
        <v>8</v>
      </c>
      <c r="C9" s="34" t="s">
        <v>809</v>
      </c>
      <c r="D9" s="46" t="s">
        <v>819</v>
      </c>
      <c r="E9" s="47" t="s">
        <v>540</v>
      </c>
      <c r="F9" s="34">
        <v>5</v>
      </c>
      <c r="G9" s="34">
        <v>5</v>
      </c>
      <c r="H9" s="48"/>
      <c r="I9" s="35">
        <f>ROUND(G9*汇总2!C37,2)</f>
        <v>2.48</v>
      </c>
      <c r="J9" s="35">
        <f>ROUND(G9*汇总2!C38,2)</f>
        <v>1.68</v>
      </c>
    </row>
    <row r="10" spans="1:10">
      <c r="A10" s="41">
        <v>8</v>
      </c>
      <c r="B10" s="34" t="s">
        <v>8</v>
      </c>
      <c r="C10" s="34" t="s">
        <v>809</v>
      </c>
      <c r="D10" s="46" t="s">
        <v>820</v>
      </c>
      <c r="E10" s="47" t="s">
        <v>540</v>
      </c>
      <c r="F10" s="34">
        <v>5</v>
      </c>
      <c r="G10" s="34">
        <v>5</v>
      </c>
      <c r="H10" s="48"/>
      <c r="I10" s="35">
        <f>ROUND(G10*汇总2!C37,2)</f>
        <v>2.48</v>
      </c>
      <c r="J10" s="35">
        <f>ROUND(G10*汇总2!C38,2)</f>
        <v>1.68</v>
      </c>
    </row>
    <row r="11" spans="1:10">
      <c r="A11" s="41">
        <v>9</v>
      </c>
      <c r="B11" s="34" t="s">
        <v>8</v>
      </c>
      <c r="C11" s="34" t="s">
        <v>809</v>
      </c>
      <c r="D11" s="46" t="s">
        <v>181</v>
      </c>
      <c r="E11" s="47" t="s">
        <v>540</v>
      </c>
      <c r="F11" s="34">
        <v>5</v>
      </c>
      <c r="G11" s="34">
        <v>5</v>
      </c>
      <c r="H11" s="48"/>
      <c r="I11" s="35">
        <f>ROUND(G11*汇总2!C37,2)</f>
        <v>2.48</v>
      </c>
      <c r="J11" s="35">
        <f>ROUND(G11*汇总2!C38,2)</f>
        <v>1.68</v>
      </c>
    </row>
    <row r="12" spans="1:10">
      <c r="A12" s="41">
        <v>10</v>
      </c>
      <c r="B12" s="34" t="s">
        <v>8</v>
      </c>
      <c r="C12" s="34" t="s">
        <v>809</v>
      </c>
      <c r="D12" s="46" t="s">
        <v>821</v>
      </c>
      <c r="E12" s="47" t="s">
        <v>540</v>
      </c>
      <c r="F12" s="34">
        <v>5</v>
      </c>
      <c r="G12" s="34">
        <v>5</v>
      </c>
      <c r="H12" s="48"/>
      <c r="I12" s="35">
        <f>ROUND(G12*汇总2!C37,2)</f>
        <v>2.48</v>
      </c>
      <c r="J12" s="35">
        <f>ROUND(G12*汇总2!C38,2)</f>
        <v>1.68</v>
      </c>
    </row>
    <row r="13" spans="1:10">
      <c r="A13" s="41">
        <v>11</v>
      </c>
      <c r="B13" s="34" t="s">
        <v>8</v>
      </c>
      <c r="C13" s="34" t="s">
        <v>809</v>
      </c>
      <c r="D13" s="46" t="s">
        <v>822</v>
      </c>
      <c r="E13" s="34" t="s">
        <v>818</v>
      </c>
      <c r="F13" s="34">
        <v>5</v>
      </c>
      <c r="G13" s="34">
        <v>5</v>
      </c>
      <c r="H13" s="48"/>
      <c r="I13" s="35">
        <f>ROUND(G13*汇总2!C37,2)</f>
        <v>2.48</v>
      </c>
      <c r="J13" s="35">
        <f>ROUND(G13*汇总2!C38,2)</f>
        <v>1.68</v>
      </c>
    </row>
    <row r="14" spans="1:10">
      <c r="A14" s="41">
        <v>12</v>
      </c>
      <c r="B14" s="34" t="s">
        <v>8</v>
      </c>
      <c r="C14" s="34" t="s">
        <v>809</v>
      </c>
      <c r="D14" s="46" t="s">
        <v>675</v>
      </c>
      <c r="E14" s="41" t="s">
        <v>810</v>
      </c>
      <c r="F14" s="34">
        <v>10</v>
      </c>
      <c r="G14" s="34">
        <v>10</v>
      </c>
      <c r="H14" s="48"/>
      <c r="I14" s="35">
        <f>ROUND(G14*汇总2!C37,2)</f>
        <v>4.96</v>
      </c>
      <c r="J14" s="35">
        <f>ROUND(G14*汇总2!C38,2)</f>
        <v>3.37</v>
      </c>
    </row>
    <row r="15" spans="1:10">
      <c r="A15" s="41">
        <v>13</v>
      </c>
      <c r="B15" s="34" t="s">
        <v>8</v>
      </c>
      <c r="C15" s="34" t="s">
        <v>809</v>
      </c>
      <c r="D15" s="46" t="s">
        <v>320</v>
      </c>
      <c r="E15" s="34" t="s">
        <v>731</v>
      </c>
      <c r="F15" s="34">
        <v>10</v>
      </c>
      <c r="G15" s="34">
        <v>10</v>
      </c>
      <c r="H15" s="48"/>
      <c r="I15" s="35">
        <f>ROUND(G15*汇总2!C37,2)</f>
        <v>4.96</v>
      </c>
      <c r="J15" s="35">
        <f>ROUND(G15*汇总2!C38,2)</f>
        <v>3.37</v>
      </c>
    </row>
    <row r="16" spans="1:10">
      <c r="A16" s="41">
        <v>14</v>
      </c>
      <c r="B16" s="34" t="s">
        <v>8</v>
      </c>
      <c r="C16" s="34" t="s">
        <v>809</v>
      </c>
      <c r="D16" s="46" t="s">
        <v>677</v>
      </c>
      <c r="E16" s="41" t="s">
        <v>810</v>
      </c>
      <c r="F16" s="34">
        <v>10</v>
      </c>
      <c r="G16" s="34">
        <v>10</v>
      </c>
      <c r="H16" s="48"/>
      <c r="I16" s="35">
        <f>ROUND(G16*汇总2!C37,2)</f>
        <v>4.96</v>
      </c>
      <c r="J16" s="35">
        <f>ROUND(G16*汇总2!C38,2)</f>
        <v>3.37</v>
      </c>
    </row>
    <row r="17" spans="1:10">
      <c r="A17" s="41">
        <v>15</v>
      </c>
      <c r="B17" s="34" t="s">
        <v>8</v>
      </c>
      <c r="C17" s="34" t="s">
        <v>809</v>
      </c>
      <c r="D17" s="46" t="s">
        <v>437</v>
      </c>
      <c r="E17" s="41" t="s">
        <v>810</v>
      </c>
      <c r="F17" s="34">
        <v>10</v>
      </c>
      <c r="G17" s="34">
        <v>10</v>
      </c>
      <c r="H17" s="48"/>
      <c r="I17" s="35">
        <f>ROUND(G17*汇总2!C37,2)</f>
        <v>4.96</v>
      </c>
      <c r="J17" s="35">
        <f>ROUND(G17*汇总2!C38,2)</f>
        <v>3.37</v>
      </c>
    </row>
    <row r="18" spans="1:10">
      <c r="A18" s="41">
        <v>16</v>
      </c>
      <c r="B18" s="34" t="s">
        <v>8</v>
      </c>
      <c r="C18" s="34" t="s">
        <v>809</v>
      </c>
      <c r="D18" s="46" t="s">
        <v>823</v>
      </c>
      <c r="E18" s="41" t="s">
        <v>810</v>
      </c>
      <c r="F18" s="34">
        <v>10</v>
      </c>
      <c r="G18" s="34">
        <v>10</v>
      </c>
      <c r="H18" s="48"/>
      <c r="I18" s="35">
        <f>ROUND(G18*汇总2!C37,2)</f>
        <v>4.96</v>
      </c>
      <c r="J18" s="35">
        <f>ROUND(G18*汇总2!C38,2)</f>
        <v>3.37</v>
      </c>
    </row>
    <row r="19" spans="1:10">
      <c r="A19" s="41">
        <v>17</v>
      </c>
      <c r="B19" s="34" t="s">
        <v>8</v>
      </c>
      <c r="C19" s="34" t="s">
        <v>809</v>
      </c>
      <c r="D19" s="46" t="s">
        <v>459</v>
      </c>
      <c r="E19" s="41" t="s">
        <v>810</v>
      </c>
      <c r="F19" s="34">
        <v>10</v>
      </c>
      <c r="G19" s="34">
        <v>10</v>
      </c>
      <c r="H19" s="48"/>
      <c r="I19" s="35">
        <f>ROUND(G19*汇总2!C37,2)</f>
        <v>4.96</v>
      </c>
      <c r="J19" s="35">
        <f>ROUND(G19*汇总2!C38,2)</f>
        <v>3.37</v>
      </c>
    </row>
    <row r="20" spans="1:10">
      <c r="A20" s="41">
        <v>18</v>
      </c>
      <c r="B20" s="34" t="s">
        <v>8</v>
      </c>
      <c r="C20" s="34" t="s">
        <v>809</v>
      </c>
      <c r="D20" s="46" t="s">
        <v>646</v>
      </c>
      <c r="E20" s="41" t="s">
        <v>810</v>
      </c>
      <c r="F20" s="34">
        <v>10</v>
      </c>
      <c r="G20" s="34">
        <v>10</v>
      </c>
      <c r="H20" s="48"/>
      <c r="I20" s="35">
        <f>ROUND(G20*汇总2!C37,2)</f>
        <v>4.96</v>
      </c>
      <c r="J20" s="35">
        <f>ROUND(G20*汇总2!C38,2)</f>
        <v>3.37</v>
      </c>
    </row>
    <row r="21" spans="1:10">
      <c r="A21" s="41">
        <v>19</v>
      </c>
      <c r="B21" s="47" t="s">
        <v>6</v>
      </c>
      <c r="C21" s="34" t="s">
        <v>809</v>
      </c>
      <c r="D21" s="49" t="s">
        <v>824</v>
      </c>
      <c r="E21" s="41" t="s">
        <v>810</v>
      </c>
      <c r="F21" s="50">
        <v>10</v>
      </c>
      <c r="G21" s="50">
        <v>10</v>
      </c>
      <c r="H21" s="47"/>
      <c r="I21" s="35">
        <f>ROUND(G21*汇总2!C37,2)</f>
        <v>4.96</v>
      </c>
      <c r="J21" s="35">
        <f>ROUND(G21*汇总2!C38,2)</f>
        <v>3.37</v>
      </c>
    </row>
    <row r="22" spans="1:10">
      <c r="A22" s="41">
        <v>20</v>
      </c>
      <c r="B22" s="47" t="s">
        <v>6</v>
      </c>
      <c r="C22" s="34" t="s">
        <v>809</v>
      </c>
      <c r="D22" s="49" t="s">
        <v>87</v>
      </c>
      <c r="E22" s="41" t="s">
        <v>810</v>
      </c>
      <c r="F22" s="50">
        <v>10</v>
      </c>
      <c r="G22" s="50">
        <v>10</v>
      </c>
      <c r="H22" s="47"/>
      <c r="I22" s="35">
        <f>ROUND(G22*汇总2!C37,2)</f>
        <v>4.96</v>
      </c>
      <c r="J22" s="35">
        <f>ROUND(G22*汇总2!C38,2)</f>
        <v>3.37</v>
      </c>
    </row>
    <row r="23" spans="1:10">
      <c r="A23" s="41">
        <v>21</v>
      </c>
      <c r="B23" s="47" t="s">
        <v>6</v>
      </c>
      <c r="C23" s="34" t="s">
        <v>809</v>
      </c>
      <c r="D23" s="51" t="s">
        <v>825</v>
      </c>
      <c r="E23" s="47" t="s">
        <v>540</v>
      </c>
      <c r="F23" s="50">
        <v>5</v>
      </c>
      <c r="G23" s="50">
        <v>5</v>
      </c>
      <c r="H23" s="52"/>
      <c r="I23" s="35">
        <f>ROUND(G23*汇总2!C37,2)</f>
        <v>2.48</v>
      </c>
      <c r="J23" s="35">
        <f>ROUND(G23*汇总2!C38,2)</f>
        <v>1.68</v>
      </c>
    </row>
    <row r="24" spans="1:10">
      <c r="A24" s="41">
        <v>22</v>
      </c>
      <c r="B24" s="47" t="s">
        <v>6</v>
      </c>
      <c r="C24" s="34" t="s">
        <v>809</v>
      </c>
      <c r="D24" s="53" t="s">
        <v>826</v>
      </c>
      <c r="E24" s="47" t="s">
        <v>540</v>
      </c>
      <c r="F24" s="50">
        <v>5</v>
      </c>
      <c r="G24" s="50">
        <v>5</v>
      </c>
      <c r="H24" s="54"/>
      <c r="I24" s="35">
        <f>ROUND(G24*汇总2!C37,2)</f>
        <v>2.48</v>
      </c>
      <c r="J24" s="35">
        <f>ROUND(G24*汇总2!C38,2)</f>
        <v>1.68</v>
      </c>
    </row>
    <row r="25" spans="1:10">
      <c r="A25" s="41">
        <v>23</v>
      </c>
      <c r="B25" s="47" t="s">
        <v>6</v>
      </c>
      <c r="C25" s="34" t="s">
        <v>809</v>
      </c>
      <c r="D25" s="51" t="s">
        <v>304</v>
      </c>
      <c r="E25" s="41" t="s">
        <v>810</v>
      </c>
      <c r="F25" s="50">
        <v>10</v>
      </c>
      <c r="G25" s="50">
        <v>10</v>
      </c>
      <c r="H25" s="55"/>
      <c r="I25" s="35">
        <f>ROUND(G25*汇总2!C37,2)</f>
        <v>4.96</v>
      </c>
      <c r="J25" s="35">
        <f>ROUND(G25*汇总2!C38,2)</f>
        <v>3.37</v>
      </c>
    </row>
    <row r="26" spans="1:10">
      <c r="A26" s="41">
        <v>24</v>
      </c>
      <c r="B26" s="34" t="s">
        <v>7</v>
      </c>
      <c r="C26" s="34" t="s">
        <v>809</v>
      </c>
      <c r="D26" s="53" t="s">
        <v>827</v>
      </c>
      <c r="E26" s="47" t="s">
        <v>540</v>
      </c>
      <c r="F26" s="34">
        <v>5</v>
      </c>
      <c r="G26" s="34">
        <v>5</v>
      </c>
      <c r="H26" s="56"/>
      <c r="I26" s="35">
        <f>ROUND(G26*汇总2!C37,2)</f>
        <v>2.48</v>
      </c>
      <c r="J26" s="35">
        <f>ROUND(G26*汇总2!C38,2)</f>
        <v>1.68</v>
      </c>
    </row>
    <row r="27" spans="1:10">
      <c r="A27" s="41">
        <v>25</v>
      </c>
      <c r="B27" s="34" t="s">
        <v>7</v>
      </c>
      <c r="C27" s="34" t="s">
        <v>809</v>
      </c>
      <c r="D27" s="46" t="s">
        <v>81</v>
      </c>
      <c r="E27" s="47" t="s">
        <v>540</v>
      </c>
      <c r="F27" s="34">
        <v>5</v>
      </c>
      <c r="G27" s="34">
        <v>5</v>
      </c>
      <c r="H27" s="56"/>
      <c r="I27" s="35">
        <f>ROUND(G27*汇总2!C37,2)</f>
        <v>2.48</v>
      </c>
      <c r="J27" s="35">
        <f>ROUND(G27*汇总2!C38,2)</f>
        <v>1.68</v>
      </c>
    </row>
    <row r="28" ht="24" spans="1:10">
      <c r="A28" s="41">
        <v>26</v>
      </c>
      <c r="B28" s="41" t="s">
        <v>5</v>
      </c>
      <c r="C28" s="42" t="s">
        <v>502</v>
      </c>
      <c r="D28" s="56" t="s">
        <v>539</v>
      </c>
      <c r="E28" s="49" t="s">
        <v>540</v>
      </c>
      <c r="F28" s="57">
        <v>0</v>
      </c>
      <c r="G28" s="57">
        <v>5</v>
      </c>
      <c r="H28" s="41" t="s">
        <v>828</v>
      </c>
      <c r="I28" s="35">
        <f>ROUND(G28*汇总2!C37,2)</f>
        <v>2.48</v>
      </c>
      <c r="J28" s="35">
        <f>ROUND(G28*汇总2!C38,2)</f>
        <v>1.68</v>
      </c>
    </row>
    <row r="29" spans="1:10">
      <c r="A29" s="48"/>
      <c r="B29" s="58" t="s">
        <v>9</v>
      </c>
      <c r="C29" s="59"/>
      <c r="D29" s="59"/>
      <c r="E29" s="48"/>
      <c r="F29" s="48">
        <f>SUM(F3:F28)</f>
        <v>195</v>
      </c>
      <c r="G29" s="48">
        <f>SUM(G3:G28)</f>
        <v>180</v>
      </c>
      <c r="H29" s="48"/>
      <c r="I29" s="48">
        <f>SUM(I3:I28)</f>
        <v>89.28</v>
      </c>
      <c r="J29" s="48">
        <f>SUM(J3:J28)</f>
        <v>60.6</v>
      </c>
    </row>
    <row r="36" spans="4:4">
      <c r="D36" s="60"/>
    </row>
  </sheetData>
  <autoFilter xmlns:etc="http://www.wps.cn/officeDocument/2017/etCustomData" ref="A2:H29" etc:filterBottomFollowUsedRange="0">
    <extLst/>
  </autoFilter>
  <mergeCells count="2">
    <mergeCell ref="A1:J1"/>
    <mergeCell ref="B29:D2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9"/>
  <sheetViews>
    <sheetView showZeros="0" topLeftCell="D1" workbookViewId="0">
      <pane ySplit="4" topLeftCell="A17" activePane="bottomLeft" state="frozen"/>
      <selection/>
      <selection pane="bottomLeft" activeCell="F34" sqref="F34"/>
    </sheetView>
  </sheetViews>
  <sheetFormatPr defaultColWidth="9" defaultRowHeight="14.4"/>
  <cols>
    <col min="1" max="1" width="5.62962962962963" customWidth="1"/>
    <col min="2" max="2" width="42.6296296296296" customWidth="1"/>
    <col min="3" max="3" width="17.5" customWidth="1"/>
    <col min="4" max="4" width="8.37962962962963" customWidth="1"/>
    <col min="5" max="5" width="5.62962962962963" customWidth="1"/>
    <col min="6" max="6" width="10.3796296296296" customWidth="1"/>
    <col min="7" max="7" width="5.62962962962963" customWidth="1"/>
    <col min="8" max="8" width="10.3796296296296" customWidth="1"/>
    <col min="9" max="9" width="5.62962962962963" customWidth="1"/>
    <col min="10" max="10" width="10.3796296296296" customWidth="1"/>
    <col min="11" max="11" width="5.62962962962963" customWidth="1"/>
    <col min="12" max="12" width="11.75" customWidth="1"/>
    <col min="13" max="13" width="5.62962962962963" customWidth="1"/>
    <col min="14" max="14" width="8.37962962962963" customWidth="1"/>
    <col min="15" max="15" width="5.62962962962963" customWidth="1"/>
    <col min="16" max="16" width="10.3796296296296" customWidth="1"/>
    <col min="17" max="17" width="5.62962962962963" customWidth="1"/>
    <col min="18" max="18" width="10.3796296296296" customWidth="1"/>
    <col min="19" max="19" width="5.62962962962963" customWidth="1"/>
    <col min="20" max="20" width="10.3796296296296" customWidth="1"/>
    <col min="21" max="21" width="5.62962962962963" customWidth="1"/>
    <col min="22" max="22" width="10.3796296296296" customWidth="1"/>
    <col min="23" max="23" width="11.25" customWidth="1"/>
  </cols>
  <sheetData>
    <row r="1" spans="1:23">
      <c r="A1" s="85"/>
      <c r="B1" s="85"/>
      <c r="C1" s="85"/>
      <c r="D1" s="85"/>
      <c r="E1" s="85"/>
      <c r="F1" s="85"/>
      <c r="G1" s="85"/>
      <c r="H1" s="85"/>
      <c r="I1" s="85"/>
      <c r="J1" s="85"/>
      <c r="K1" s="85"/>
      <c r="L1" s="85"/>
      <c r="M1" s="85"/>
      <c r="N1" s="85"/>
      <c r="O1" s="85"/>
      <c r="P1" s="85"/>
      <c r="Q1" s="85"/>
      <c r="R1" s="85"/>
      <c r="S1" s="85"/>
      <c r="T1" s="85"/>
      <c r="U1" s="85"/>
      <c r="V1" s="85"/>
      <c r="W1" s="85"/>
    </row>
    <row r="2" ht="15.6" spans="1:23">
      <c r="A2" s="156" t="s">
        <v>1</v>
      </c>
      <c r="B2" s="156" t="s">
        <v>2</v>
      </c>
      <c r="C2" s="157" t="s">
        <v>33</v>
      </c>
      <c r="D2" s="158"/>
      <c r="E2" s="157"/>
      <c r="F2" s="158"/>
      <c r="G2" s="157"/>
      <c r="H2" s="158"/>
      <c r="I2" s="157"/>
      <c r="J2" s="158"/>
      <c r="K2" s="157"/>
      <c r="L2" s="158"/>
      <c r="M2" s="157" t="s">
        <v>34</v>
      </c>
      <c r="N2" s="158"/>
      <c r="O2" s="157"/>
      <c r="P2" s="158"/>
      <c r="Q2" s="157"/>
      <c r="R2" s="175"/>
      <c r="S2" s="157"/>
      <c r="T2" s="158"/>
      <c r="U2" s="157"/>
      <c r="V2" s="158"/>
      <c r="W2" s="160" t="s">
        <v>9</v>
      </c>
    </row>
    <row r="3" ht="15.6" spans="1:23">
      <c r="A3" s="156"/>
      <c r="B3" s="156"/>
      <c r="C3" s="159" t="s">
        <v>5</v>
      </c>
      <c r="D3" s="160"/>
      <c r="E3" s="159" t="s">
        <v>6</v>
      </c>
      <c r="F3" s="160"/>
      <c r="G3" s="159" t="s">
        <v>7</v>
      </c>
      <c r="H3" s="160"/>
      <c r="I3" s="159" t="s">
        <v>8</v>
      </c>
      <c r="J3" s="160"/>
      <c r="K3" s="159" t="s">
        <v>35</v>
      </c>
      <c r="L3" s="160"/>
      <c r="M3" s="159" t="s">
        <v>5</v>
      </c>
      <c r="N3" s="160"/>
      <c r="O3" s="159" t="s">
        <v>6</v>
      </c>
      <c r="P3" s="160"/>
      <c r="Q3" s="159" t="s">
        <v>7</v>
      </c>
      <c r="R3" s="176"/>
      <c r="S3" s="159" t="s">
        <v>8</v>
      </c>
      <c r="T3" s="160"/>
      <c r="U3" s="159" t="s">
        <v>35</v>
      </c>
      <c r="V3" s="160"/>
      <c r="W3" s="160"/>
    </row>
    <row r="4" ht="15.6" spans="1:23">
      <c r="A4" s="156"/>
      <c r="B4" s="156"/>
      <c r="C4" s="156" t="s">
        <v>10</v>
      </c>
      <c r="D4" s="161" t="s">
        <v>11</v>
      </c>
      <c r="E4" s="156" t="s">
        <v>10</v>
      </c>
      <c r="F4" s="161" t="s">
        <v>11</v>
      </c>
      <c r="G4" s="156" t="s">
        <v>10</v>
      </c>
      <c r="H4" s="161" t="s">
        <v>11</v>
      </c>
      <c r="I4" s="156" t="s">
        <v>10</v>
      </c>
      <c r="J4" s="161" t="s">
        <v>11</v>
      </c>
      <c r="K4" s="156" t="s">
        <v>10</v>
      </c>
      <c r="L4" s="161" t="s">
        <v>11</v>
      </c>
      <c r="M4" s="156" t="s">
        <v>10</v>
      </c>
      <c r="N4" s="161" t="s">
        <v>11</v>
      </c>
      <c r="O4" s="156" t="s">
        <v>10</v>
      </c>
      <c r="P4" s="161" t="s">
        <v>11</v>
      </c>
      <c r="Q4" s="156" t="s">
        <v>10</v>
      </c>
      <c r="R4" s="161" t="s">
        <v>11</v>
      </c>
      <c r="S4" s="156" t="s">
        <v>10</v>
      </c>
      <c r="T4" s="161" t="s">
        <v>11</v>
      </c>
      <c r="U4" s="156" t="s">
        <v>10</v>
      </c>
      <c r="V4" s="161" t="s">
        <v>11</v>
      </c>
      <c r="W4" s="161" t="s">
        <v>11</v>
      </c>
    </row>
    <row r="5" ht="15.6" spans="1:23">
      <c r="A5" s="162">
        <v>1</v>
      </c>
      <c r="B5" s="93" t="s">
        <v>12</v>
      </c>
      <c r="C5" s="162">
        <f>COUNTIFS('1.1、支持新增土地流转'!B:B,C3,'1.1、支持新增土地流转'!L:L,"&gt;0")</f>
        <v>13</v>
      </c>
      <c r="D5" s="163">
        <f>SUMIF('1.1、支持新增土地流转'!B:B,C3,'1.1、支持新增土地流转'!L:L)</f>
        <v>61.12</v>
      </c>
      <c r="E5" s="164">
        <f>COUNTIFS('1.1、支持新增土地流转'!B:B,E3,'1.1、支持新增土地流转'!L:L,"&gt;0")</f>
        <v>31</v>
      </c>
      <c r="F5" s="165">
        <f>SUMIF('1.1、支持新增土地流转'!B:B,E3,'1.1、支持新增土地流转'!L:L)</f>
        <v>237.65</v>
      </c>
      <c r="G5" s="166">
        <f>COUNTIFS('1.1、支持新增土地流转'!B:B,G3,'1.1、支持新增土地流转'!L:L,"&gt;0")</f>
        <v>8</v>
      </c>
      <c r="H5" s="165">
        <f>SUMIF('1.1、支持新增土地流转'!B:B,G3,'1.1、支持新增土地流转'!L:L)</f>
        <v>46.37</v>
      </c>
      <c r="I5" s="164">
        <f>COUNTIFS('1.1、支持新增土地流转'!B:B,I3,'1.1、支持新增土地流转'!L:L,"&gt;0")</f>
        <v>69</v>
      </c>
      <c r="J5" s="165">
        <f>SUMIF('1.1、支持新增土地流转'!B:B,I3,'1.1、支持新增土地流转'!L:L)</f>
        <v>617.65</v>
      </c>
      <c r="K5" s="171">
        <f t="shared" ref="K5:K27" si="0">C5+E5+G5+I5</f>
        <v>121</v>
      </c>
      <c r="L5" s="165">
        <f t="shared" ref="L5:L27" si="1">D5+F5+H5+J5</f>
        <v>962.79</v>
      </c>
      <c r="M5" s="172">
        <f>COUNTIFS('1.1、支持新增土地流转'!B:B,M3,'1.1、支持新增土地流转'!L:L,"&gt;0")</f>
        <v>13</v>
      </c>
      <c r="N5" s="165">
        <f>SUMIF('1.1、支持新增土地流转'!B:B,M3,'1.1、支持新增土地流转'!M:M)</f>
        <v>41.45</v>
      </c>
      <c r="O5" s="173">
        <f>COUNTIFS('1.1、支持新增土地流转'!B:B,O3,'1.1、支持新增土地流转'!L:L,"&gt;0")</f>
        <v>31</v>
      </c>
      <c r="P5" s="165">
        <f>SUMIF('1.1、支持新增土地流转'!B:B,O3,'1.1、支持新增土地流转'!M:M)</f>
        <v>161.05</v>
      </c>
      <c r="Q5" s="177">
        <f>COUNTIFS('1.1、支持新增土地流转'!B:B,Q3,'1.1、支持新增土地流转'!L:L,"&gt;0")</f>
        <v>8</v>
      </c>
      <c r="R5" s="165">
        <f>SUMIF('1.1、支持新增土地流转'!B:B,Q3,'1.1、支持新增土地流转'!M:M)</f>
        <v>31.42</v>
      </c>
      <c r="S5" s="173">
        <f>COUNTIFS('1.1、支持新增土地流转'!B:B,S3,'1.1、支持新增土地流转'!L:L,"&gt;0")</f>
        <v>69</v>
      </c>
      <c r="T5" s="165">
        <f>SUMIF('1.1、支持新增土地流转'!B:B,S3,'1.1、支持新增土地流转'!M:M)</f>
        <v>418.72</v>
      </c>
      <c r="U5" s="178">
        <f t="shared" ref="U5:U28" si="2">M5+O5+Q5+S5</f>
        <v>121</v>
      </c>
      <c r="V5" s="174">
        <f t="shared" ref="V5:V28" si="3">N5+P5+R5+T5</f>
        <v>652.64</v>
      </c>
      <c r="W5" s="174">
        <f t="shared" ref="W5:W28" si="4">L5+V5</f>
        <v>1615.43</v>
      </c>
    </row>
    <row r="6" ht="15.6" spans="1:23">
      <c r="A6" s="162">
        <v>2</v>
      </c>
      <c r="B6" s="93" t="s">
        <v>13</v>
      </c>
      <c r="C6" s="162">
        <f>COUNTIFS('1.2、支持全程托管社会化服务'!B:B,C3,'1.2、支持全程托管社会化服务'!J:J,"&gt;0")</f>
        <v>0</v>
      </c>
      <c r="D6" s="165">
        <f>SUMIF('1.2、支持全程托管社会化服务'!B:B,C3,'1.2、支持全程托管社会化服务'!J:J)</f>
        <v>0</v>
      </c>
      <c r="E6" s="164">
        <f>COUNTIFS('1.2、支持全程托管社会化服务'!B:B,E3,'1.2、支持全程托管社会化服务'!J:J,"&gt;0")</f>
        <v>1</v>
      </c>
      <c r="F6" s="165">
        <f>SUMIF('1.2、支持全程托管社会化服务'!B:B,E3,'1.2、支持全程托管社会化服务'!J:J)</f>
        <v>18.87</v>
      </c>
      <c r="G6" s="166">
        <f>COUNTIFS('1.2、支持全程托管社会化服务'!B:B,G3,'1.2、支持全程托管社会化服务'!J:J,"&gt;0")</f>
        <v>1</v>
      </c>
      <c r="H6" s="165">
        <f>SUMIF('1.2、支持全程托管社会化服务'!B:B,G3,'1.2、支持全程托管社会化服务'!J:J)</f>
        <v>17.08</v>
      </c>
      <c r="I6" s="164">
        <f>COUNTIFS('1.2、支持全程托管社会化服务'!B:B,I3,'1.2、支持全程托管社会化服务'!J:J,"&gt;0")</f>
        <v>5</v>
      </c>
      <c r="J6" s="165">
        <f>SUMIF('1.2、支持全程托管社会化服务'!B:B,I3,'1.2、支持全程托管社会化服务'!J:J)</f>
        <v>133.11</v>
      </c>
      <c r="K6" s="171">
        <f t="shared" si="0"/>
        <v>7</v>
      </c>
      <c r="L6" s="165">
        <f t="shared" si="1"/>
        <v>169.06</v>
      </c>
      <c r="M6" s="172">
        <f>COUNTIFS('1.2、支持全程托管社会化服务'!B:B,M3,'1.2、支持全程托管社会化服务'!J:J,"&gt;0")</f>
        <v>0</v>
      </c>
      <c r="N6" s="165">
        <f>SUMIF('1.2、支持全程托管社会化服务'!B:B,M3,'1.2、支持全程托管社会化服务'!K:K)</f>
        <v>0</v>
      </c>
      <c r="O6" s="173">
        <f>COUNTIFS('1.2、支持全程托管社会化服务'!B:B,O3,'1.2、支持全程托管社会化服务'!J:J,"&gt;0")</f>
        <v>1</v>
      </c>
      <c r="P6" s="165">
        <f>SUMIF('1.2、支持全程托管社会化服务'!B:B,O3,'1.2、支持全程托管社会化服务'!K:K)</f>
        <v>12.79</v>
      </c>
      <c r="Q6" s="177">
        <f>COUNTIFS('1.2、支持全程托管社会化服务'!B:B,Q3,'1.2、支持全程托管社会化服务'!J:J,"&gt;0")</f>
        <v>1</v>
      </c>
      <c r="R6" s="165">
        <f>SUMIF('1.2、支持全程托管社会化服务'!B:B,Q3,'1.2、支持全程托管社会化服务'!K:K)</f>
        <v>11.58</v>
      </c>
      <c r="S6" s="173">
        <f>COUNTIFS('1.2、支持全程托管社会化服务'!B:B,S3,'1.2、支持全程托管社会化服务'!J:J,"&gt;0")</f>
        <v>5</v>
      </c>
      <c r="T6" s="165">
        <f>SUMIF('1.2、支持全程托管社会化服务'!B:B,S3,'1.2、支持全程托管社会化服务'!K:K)</f>
        <v>90.24</v>
      </c>
      <c r="U6" s="178">
        <f t="shared" si="2"/>
        <v>7</v>
      </c>
      <c r="V6" s="174">
        <f t="shared" si="3"/>
        <v>114.61</v>
      </c>
      <c r="W6" s="174">
        <f t="shared" si="4"/>
        <v>283.67</v>
      </c>
    </row>
    <row r="7" ht="15.6" spans="1:23">
      <c r="A7" s="162">
        <v>3</v>
      </c>
      <c r="B7" s="93" t="s">
        <v>14</v>
      </c>
      <c r="C7" s="162"/>
      <c r="D7" s="165"/>
      <c r="E7" s="164"/>
      <c r="F7" s="165"/>
      <c r="G7" s="166"/>
      <c r="H7" s="165"/>
      <c r="I7" s="164"/>
      <c r="J7" s="165"/>
      <c r="K7" s="171">
        <f t="shared" si="0"/>
        <v>0</v>
      </c>
      <c r="L7" s="165">
        <f t="shared" si="1"/>
        <v>0</v>
      </c>
      <c r="M7" s="172"/>
      <c r="N7" s="165"/>
      <c r="O7" s="173"/>
      <c r="P7" s="165"/>
      <c r="Q7" s="177"/>
      <c r="R7" s="165"/>
      <c r="S7" s="173"/>
      <c r="T7" s="165"/>
      <c r="U7" s="178">
        <f t="shared" si="2"/>
        <v>0</v>
      </c>
      <c r="V7" s="174">
        <f t="shared" si="3"/>
        <v>0</v>
      </c>
      <c r="W7" s="174">
        <f t="shared" si="4"/>
        <v>0</v>
      </c>
    </row>
    <row r="8" ht="15.6" spans="1:23">
      <c r="A8" s="162">
        <v>4</v>
      </c>
      <c r="B8" s="93" t="s">
        <v>36</v>
      </c>
      <c r="C8" s="162"/>
      <c r="D8" s="165"/>
      <c r="E8" s="164"/>
      <c r="F8" s="165"/>
      <c r="G8" s="166"/>
      <c r="H8" s="165"/>
      <c r="I8" s="164"/>
      <c r="J8" s="165"/>
      <c r="K8" s="171">
        <f t="shared" si="0"/>
        <v>0</v>
      </c>
      <c r="L8" s="165">
        <f t="shared" si="1"/>
        <v>0</v>
      </c>
      <c r="M8" s="172"/>
      <c r="N8" s="165"/>
      <c r="O8" s="173"/>
      <c r="P8" s="165"/>
      <c r="Q8" s="177"/>
      <c r="R8" s="165"/>
      <c r="S8" s="173"/>
      <c r="T8" s="165"/>
      <c r="U8" s="178">
        <f t="shared" si="2"/>
        <v>0</v>
      </c>
      <c r="V8" s="174">
        <f t="shared" si="3"/>
        <v>0</v>
      </c>
      <c r="W8" s="174">
        <f t="shared" si="4"/>
        <v>0</v>
      </c>
    </row>
    <row r="9" ht="15.6" spans="1:23">
      <c r="A9" s="162">
        <v>5</v>
      </c>
      <c r="B9" s="93" t="s">
        <v>15</v>
      </c>
      <c r="C9" s="162"/>
      <c r="D9" s="165"/>
      <c r="E9" s="164"/>
      <c r="F9" s="165"/>
      <c r="G9" s="166"/>
      <c r="H9" s="165"/>
      <c r="I9" s="164">
        <f>COUNTIFS('2.3、支持畜禽水产育繁推基地（企业）建设'!B:B,I3,'2.3、支持畜禽水产育繁推基地（企业）建设'!J:J,"&gt;0")</f>
        <v>2</v>
      </c>
      <c r="J9" s="165">
        <f>SUMIF('2.3、支持畜禽水产育繁推基地（企业）建设'!B:B,I3,'2.3、支持畜禽水产育繁推基地（企业）建设'!J:J)</f>
        <v>99.3</v>
      </c>
      <c r="K9" s="171">
        <f t="shared" si="0"/>
        <v>2</v>
      </c>
      <c r="L9" s="165">
        <f t="shared" si="1"/>
        <v>99.3</v>
      </c>
      <c r="M9" s="172"/>
      <c r="N9" s="165"/>
      <c r="O9" s="173"/>
      <c r="P9" s="165"/>
      <c r="Q9" s="177"/>
      <c r="R9" s="165"/>
      <c r="S9" s="173">
        <f>COUNTIFS('2.3、支持畜禽水产育繁推基地（企业）建设'!B:B,S3,'2.3、支持畜禽水产育繁推基地（企业）建设'!J:J,"&gt;0")</f>
        <v>2</v>
      </c>
      <c r="T9" s="165">
        <f>SUMIF('2.3、支持畜禽水产育繁推基地（企业）建设'!B:B,S3,'2.3、支持畜禽水产育繁推基地（企业）建设'!K:K)</f>
        <v>67.32</v>
      </c>
      <c r="U9" s="178">
        <f t="shared" si="2"/>
        <v>2</v>
      </c>
      <c r="V9" s="174">
        <f t="shared" si="3"/>
        <v>67.32</v>
      </c>
      <c r="W9" s="174">
        <f t="shared" si="4"/>
        <v>166.62</v>
      </c>
    </row>
    <row r="10" ht="15.6" spans="1:23">
      <c r="A10" s="162">
        <v>6</v>
      </c>
      <c r="B10" s="93" t="s">
        <v>16</v>
      </c>
      <c r="C10" s="162">
        <f>COUNTIF('3.1、支持种业科研'!B:B,C3)</f>
        <v>1</v>
      </c>
      <c r="D10" s="165">
        <f>SUMIF('3.1、支持种业科研'!B:B,C3,'3.1、支持种业科研'!H:H)</f>
        <v>24.82</v>
      </c>
      <c r="E10" s="164">
        <f>COUNTIF('3.1、支持种业科研'!B:B,E3)</f>
        <v>0</v>
      </c>
      <c r="F10" s="165">
        <f>SUMIF('3.1、支持种业科研'!B:B,E3,'3.1、支持种业科研'!H:H)</f>
        <v>0</v>
      </c>
      <c r="G10" s="166">
        <f>COUNTIF('3.1、支持种业科研'!B:B,G3)</f>
        <v>1</v>
      </c>
      <c r="H10" s="165">
        <f>SUMIF('3.1、支持种业科研'!B:B,G3,'3.1、支持种业科研'!H:H)</f>
        <v>24.82</v>
      </c>
      <c r="I10" s="164">
        <f>COUNTIF('3.1、支持种业科研'!B:B,I3)</f>
        <v>11</v>
      </c>
      <c r="J10" s="165">
        <f>SUMIF('3.1、支持种业科研'!B:B,I3,'3.1、支持种业科研'!H:H)</f>
        <v>273.02</v>
      </c>
      <c r="K10" s="171">
        <f t="shared" si="0"/>
        <v>13</v>
      </c>
      <c r="L10" s="165">
        <f t="shared" si="1"/>
        <v>322.66</v>
      </c>
      <c r="M10" s="172">
        <f>COUNTIF('3.1、支持种业科研'!B:B,M3)</f>
        <v>1</v>
      </c>
      <c r="N10" s="165">
        <f>SUMIF('3.1、支持种业科研'!B:B,M3,'3.1、支持种业科研'!I:I)</f>
        <v>16.83</v>
      </c>
      <c r="O10" s="173">
        <f>COUNTIF('3.1、支持种业科研'!B:B,O3)</f>
        <v>0</v>
      </c>
      <c r="P10" s="165">
        <f>SUMIF('3.1、支持种业科研'!B:B,O3,'3.1、支持种业科研'!I:I)</f>
        <v>0</v>
      </c>
      <c r="Q10" s="177">
        <f>COUNTIF('3.1、支持种业科研'!B:B,Q3)</f>
        <v>1</v>
      </c>
      <c r="R10" s="165">
        <f>SUMIF('3.1、支持种业科研'!B:B,Q3,'3.1、支持种业科研'!I:I)</f>
        <v>16.83</v>
      </c>
      <c r="S10" s="173">
        <f>COUNTIF('3.1、支持种业科研'!B:B,S3)</f>
        <v>11</v>
      </c>
      <c r="T10" s="165">
        <f>SUMIF('3.1、支持种业科研'!B:B,S3,'3.1、支持种业科研'!I:I)</f>
        <v>185.13</v>
      </c>
      <c r="U10" s="178">
        <f t="shared" si="2"/>
        <v>13</v>
      </c>
      <c r="V10" s="174">
        <f t="shared" si="3"/>
        <v>218.79</v>
      </c>
      <c r="W10" s="174">
        <f t="shared" si="4"/>
        <v>541.45</v>
      </c>
    </row>
    <row r="11" ht="15.6" spans="1:23">
      <c r="A11" s="162">
        <v>7</v>
      </c>
      <c r="B11" s="93" t="s">
        <v>17</v>
      </c>
      <c r="C11" s="162">
        <f>COUNTIF('3.2、支持种业科研（设备补助）'!B:B,C3)</f>
        <v>0</v>
      </c>
      <c r="D11" s="165">
        <f>SUMIF('3.2、支持种业科研（设备补助）'!B:B,C3,'3.2、支持种业科研（设备补助）'!K:K)</f>
        <v>0</v>
      </c>
      <c r="E11" s="164">
        <f>COUNTIF('3.2、支持种业科研（设备补助）'!B:B,E3)</f>
        <v>0</v>
      </c>
      <c r="F11" s="165">
        <f>SUMIF('3.2、支持种业科研（设备补助）'!B:B,E3,'3.2、支持种业科研（设备补助）'!K:K)</f>
        <v>0</v>
      </c>
      <c r="G11" s="166">
        <f>COUNTIF('3.2、支持种业科研（设备补助）'!B:B,G3)</f>
        <v>1</v>
      </c>
      <c r="H11" s="165">
        <f>SUMIF('3.2、支持种业科研（设备补助）'!B:B,G3,'3.2、支持种业科研（设备补助）'!K:K)</f>
        <v>43.07</v>
      </c>
      <c r="I11" s="164">
        <f>COUNTIF('3.2、支持种业科研（设备补助）'!B:B,I3)</f>
        <v>3</v>
      </c>
      <c r="J11" s="165">
        <f>SUMIF('3.2、支持种业科研（设备补助）'!B:B,I3,'3.2、支持种业科研（设备补助）'!K:K)</f>
        <v>24.18</v>
      </c>
      <c r="K11" s="171">
        <f t="shared" si="0"/>
        <v>4</v>
      </c>
      <c r="L11" s="165">
        <f t="shared" si="1"/>
        <v>67.25</v>
      </c>
      <c r="M11" s="172">
        <f>COUNTIF('3.2、支持种业科研（设备补助）'!B:B,M3)</f>
        <v>0</v>
      </c>
      <c r="N11" s="165">
        <f>SUMIF('3.2、支持种业科研（设备补助）'!B:B,M3,'3.2、支持种业科研（设备补助）'!L:L)</f>
        <v>0</v>
      </c>
      <c r="O11" s="173">
        <f>COUNTIF('3.2、支持种业科研（设备补助）'!B:B,O3)</f>
        <v>0</v>
      </c>
      <c r="P11" s="165">
        <f>SUMIF('3.2、支持种业科研（设备补助）'!B:B,O3,'3.2、支持种业科研（设备补助）'!L:L)</f>
        <v>0</v>
      </c>
      <c r="Q11" s="177">
        <f>COUNTIF('3.2、支持种业科研（设备补助）'!B:B,Q3)</f>
        <v>1</v>
      </c>
      <c r="R11" s="165">
        <f>SUMIF('3.2、支持种业科研（设备补助）'!B:B,Q3,'3.2、支持种业科研（设备补助）'!L:L)</f>
        <v>29.2</v>
      </c>
      <c r="S11" s="173">
        <f>COUNTIF('3.2、支持种业科研（设备补助）'!B:B,S3)</f>
        <v>3</v>
      </c>
      <c r="T11" s="165">
        <f>SUMIF('3.2、支持种业科研（设备补助）'!B:B,S3,'3.2、支持种业科研（设备补助）'!L:L)</f>
        <v>16.38</v>
      </c>
      <c r="U11" s="178">
        <f t="shared" si="2"/>
        <v>4</v>
      </c>
      <c r="V11" s="174">
        <f t="shared" si="3"/>
        <v>45.58</v>
      </c>
      <c r="W11" s="174">
        <f t="shared" si="4"/>
        <v>112.83</v>
      </c>
    </row>
    <row r="12" ht="15.6" spans="1:23">
      <c r="A12" s="162">
        <v>8</v>
      </c>
      <c r="B12" s="93" t="s">
        <v>18</v>
      </c>
      <c r="C12" s="162">
        <f>COUNTIF('4、支持设施农业发展'!B:B,C3)</f>
        <v>4</v>
      </c>
      <c r="D12" s="165">
        <f>SUMIF('4、支持设施农业发展'!B:B,C3,'4、支持设施农业发展'!L:L)</f>
        <v>103.26</v>
      </c>
      <c r="E12" s="164">
        <f>COUNTIF('4、支持设施农业发展'!B:B,E3)</f>
        <v>2</v>
      </c>
      <c r="F12" s="165">
        <f>SUMIF('4、支持设施农业发展'!B:B,E3,'4、支持设施农业发展'!L:L)</f>
        <v>148.24</v>
      </c>
      <c r="G12" s="166">
        <f>COUNTIF('4、支持设施农业发展'!B:B,G3)</f>
        <v>1</v>
      </c>
      <c r="H12" s="165">
        <f>SUMIF('4、支持设施农业发展'!B:B,G3,'4、支持设施农业发展'!L:L)</f>
        <v>23.35</v>
      </c>
      <c r="I12" s="164">
        <f>COUNTIF('4、支持设施农业发展'!B:B,I3)</f>
        <v>9</v>
      </c>
      <c r="J12" s="165">
        <f>SUMIF('4、支持设施农业发展'!B:B,I3,'4、支持设施农业发展'!L:L)</f>
        <v>220.08</v>
      </c>
      <c r="K12" s="171">
        <f t="shared" si="0"/>
        <v>16</v>
      </c>
      <c r="L12" s="165">
        <f t="shared" si="1"/>
        <v>494.93</v>
      </c>
      <c r="M12" s="172">
        <f>COUNTIF('4、支持设施农业发展'!B:B,M3)</f>
        <v>4</v>
      </c>
      <c r="N12" s="165">
        <f>SUMIF('4、支持设施农业发展'!B:B,M3,'4、支持设施农业发展'!M:M)</f>
        <v>69.99</v>
      </c>
      <c r="O12" s="173">
        <f>COUNTIF('4、支持设施农业发展'!B:B,O3)</f>
        <v>2</v>
      </c>
      <c r="P12" s="165">
        <f>SUMIF('4、支持设施农业发展'!B:B,O3,'4、支持设施农业发展'!M:M)</f>
        <v>100.49</v>
      </c>
      <c r="Q12" s="177">
        <f>COUNTIF('4、支持设施农业发展'!B:B,Q3)</f>
        <v>1</v>
      </c>
      <c r="R12" s="165">
        <f>SUMIF('4、支持设施农业发展'!B:B,Q3,'4、支持设施农业发展'!M:M)</f>
        <v>15.83</v>
      </c>
      <c r="S12" s="173">
        <f>COUNTIF('4、支持设施农业发展'!B:B,S3)</f>
        <v>9</v>
      </c>
      <c r="T12" s="165">
        <f>SUMIF('4、支持设施农业发展'!B:B,S3,'4、支持设施农业发展'!M:M)</f>
        <v>149.19</v>
      </c>
      <c r="U12" s="178">
        <f t="shared" si="2"/>
        <v>16</v>
      </c>
      <c r="V12" s="174">
        <f t="shared" si="3"/>
        <v>335.5</v>
      </c>
      <c r="W12" s="174">
        <f t="shared" si="4"/>
        <v>830.43</v>
      </c>
    </row>
    <row r="13" ht="15.6" spans="1:23">
      <c r="A13" s="162">
        <v>9</v>
      </c>
      <c r="B13" s="71" t="s">
        <v>19</v>
      </c>
      <c r="C13" s="162"/>
      <c r="D13" s="165"/>
      <c r="E13" s="164"/>
      <c r="F13" s="165"/>
      <c r="G13" s="166"/>
      <c r="H13" s="165"/>
      <c r="I13" s="164">
        <f>COUNTIF('5.1、支持畜禽保种场'!B:B,I3)</f>
        <v>2</v>
      </c>
      <c r="J13" s="165">
        <f>SUMIF('5.1、支持畜禽保种场'!B:B,I3,'5.1、支持畜禽保种场'!I:I)</f>
        <v>16.88</v>
      </c>
      <c r="K13" s="171">
        <f t="shared" si="0"/>
        <v>2</v>
      </c>
      <c r="L13" s="165">
        <f t="shared" si="1"/>
        <v>16.88</v>
      </c>
      <c r="M13" s="172"/>
      <c r="N13" s="165"/>
      <c r="O13" s="173"/>
      <c r="P13" s="165"/>
      <c r="Q13" s="177"/>
      <c r="R13" s="165"/>
      <c r="S13" s="173">
        <f>COUNTIF('5.1、支持畜禽保种场'!B:B,S3)</f>
        <v>2</v>
      </c>
      <c r="T13" s="165">
        <f>SUMIF('5.1、支持畜禽保种场'!B:B,S3,'5.1、支持畜禽保种场'!J:J)</f>
        <v>11.45</v>
      </c>
      <c r="U13" s="178">
        <f t="shared" si="2"/>
        <v>2</v>
      </c>
      <c r="V13" s="174">
        <f t="shared" si="3"/>
        <v>11.45</v>
      </c>
      <c r="W13" s="174">
        <f t="shared" si="4"/>
        <v>28.33</v>
      </c>
    </row>
    <row r="14" ht="15.6" spans="1:23">
      <c r="A14" s="162">
        <v>10</v>
      </c>
      <c r="B14" s="71" t="s">
        <v>20</v>
      </c>
      <c r="C14" s="162">
        <f>COUNTIF('5.2、支持水产养殖'!B:B,C3)</f>
        <v>1</v>
      </c>
      <c r="D14" s="165">
        <f>SUMIF('5.2、支持水产养殖'!B:B,C3,'5.2、支持水产养殖'!L:L)</f>
        <v>10.26</v>
      </c>
      <c r="E14" s="164">
        <f>COUNTIF('5.2、支持水产养殖'!B:B,E3)</f>
        <v>0</v>
      </c>
      <c r="F14" s="165">
        <f>SUMIF('5.2、支持水产养殖'!B:B,E3,'5.2、支持水产养殖'!L:L)</f>
        <v>0</v>
      </c>
      <c r="G14" s="166">
        <f>COUNTIF('5.2、支持水产养殖'!B:B,G3)</f>
        <v>1</v>
      </c>
      <c r="H14" s="165">
        <f>SUMIF('5.2、支持水产养殖'!B:B,G3,'5.2、支持水产养殖'!L:L)</f>
        <v>71.97</v>
      </c>
      <c r="I14" s="164">
        <f>COUNTIF('5.2、支持水产养殖'!B:B,I3)</f>
        <v>5</v>
      </c>
      <c r="J14" s="165">
        <f>SUMIF('5.2、支持水产养殖'!B:B,I3,'5.2、支持水产养殖'!L:L)</f>
        <v>434.93</v>
      </c>
      <c r="K14" s="171">
        <f t="shared" si="0"/>
        <v>7</v>
      </c>
      <c r="L14" s="165">
        <f t="shared" si="1"/>
        <v>517.16</v>
      </c>
      <c r="M14" s="172">
        <f>COUNTIF('5.2、支持水产养殖'!B:B,M3)</f>
        <v>1</v>
      </c>
      <c r="N14" s="165">
        <f>SUMIF('5.2、支持水产养殖'!B:B,M3,'5.2、支持水产养殖'!M:M)</f>
        <v>6.96</v>
      </c>
      <c r="O14" s="173">
        <f>COUNTIF('5.2、支持水产养殖'!B:B,O3)</f>
        <v>0</v>
      </c>
      <c r="P14" s="165">
        <f>SUMIF('5.2、支持水产养殖'!B:B,O3,'5.2、支持水产养殖'!M:M)</f>
        <v>0</v>
      </c>
      <c r="Q14" s="177">
        <f>COUNTIF('5.2、支持水产养殖'!B:B,Q3)</f>
        <v>1</v>
      </c>
      <c r="R14" s="165">
        <f>SUMIF('5.2、支持水产养殖'!B:B,Q3,'5.2、支持水产养殖'!M:M)</f>
        <v>48.78</v>
      </c>
      <c r="S14" s="173">
        <f>COUNTIF('5.2、支持水产养殖'!B:B,S3)</f>
        <v>5</v>
      </c>
      <c r="T14" s="165">
        <f>SUMIF('5.2、支持水产养殖'!B:B,S3,'5.2、支持水产养殖'!M:M)</f>
        <v>294.82</v>
      </c>
      <c r="U14" s="178">
        <f t="shared" si="2"/>
        <v>7</v>
      </c>
      <c r="V14" s="174">
        <f t="shared" si="3"/>
        <v>350.56</v>
      </c>
      <c r="W14" s="174">
        <f t="shared" si="4"/>
        <v>867.72</v>
      </c>
    </row>
    <row r="15" ht="15.6" spans="1:23">
      <c r="A15" s="162">
        <v>11</v>
      </c>
      <c r="B15" s="71" t="s">
        <v>37</v>
      </c>
      <c r="C15" s="162"/>
      <c r="D15" s="165"/>
      <c r="E15" s="164"/>
      <c r="F15" s="165"/>
      <c r="G15" s="166"/>
      <c r="H15" s="165"/>
      <c r="I15" s="164"/>
      <c r="J15" s="165"/>
      <c r="K15" s="171">
        <f t="shared" si="0"/>
        <v>0</v>
      </c>
      <c r="L15" s="165">
        <f t="shared" si="1"/>
        <v>0</v>
      </c>
      <c r="M15" s="172"/>
      <c r="N15" s="165"/>
      <c r="O15" s="173"/>
      <c r="P15" s="165"/>
      <c r="Q15" s="177"/>
      <c r="R15" s="165"/>
      <c r="S15" s="173"/>
      <c r="T15" s="165"/>
      <c r="U15" s="178">
        <f t="shared" si="2"/>
        <v>0</v>
      </c>
      <c r="V15" s="174">
        <f t="shared" si="3"/>
        <v>0</v>
      </c>
      <c r="W15" s="174">
        <f t="shared" si="4"/>
        <v>0</v>
      </c>
    </row>
    <row r="16" ht="15.6" spans="1:23">
      <c r="A16" s="162">
        <v>12</v>
      </c>
      <c r="B16" s="71" t="s">
        <v>21</v>
      </c>
      <c r="C16" s="162">
        <f>COUNTIF('6、支持农业特色产业发展'!B:B,C3)</f>
        <v>0</v>
      </c>
      <c r="D16" s="165">
        <f>SUMIF('6、支持农业特色产业发展'!B:B,C3,'6、支持农业特色产业发展'!K:K)</f>
        <v>0</v>
      </c>
      <c r="E16" s="164">
        <f>COUNTIF('6、支持农业特色产业发展'!B:B,E3)</f>
        <v>2</v>
      </c>
      <c r="F16" s="165">
        <f>SUMIF('6、支持农业特色产业发展'!B:B,E3,'6、支持农业特色产业发展'!K:K)</f>
        <v>4.9</v>
      </c>
      <c r="G16" s="166">
        <f>COUNTIF('6、支持农业特色产业发展'!B:B,G3)</f>
        <v>2</v>
      </c>
      <c r="H16" s="165">
        <f>SUMIF('6、支持农业特色产业发展'!B:B,G3,'6、支持农业特色产业发展'!K:K)</f>
        <v>20.44</v>
      </c>
      <c r="I16" s="164">
        <f>COUNTIF('6、支持农业特色产业发展'!B:B,I3)</f>
        <v>5</v>
      </c>
      <c r="J16" s="165">
        <f>SUMIF('6、支持农业特色产业发展'!B:B,I3,'6、支持农业特色产业发展'!K:K)</f>
        <v>38.56</v>
      </c>
      <c r="K16" s="171">
        <f t="shared" si="0"/>
        <v>9</v>
      </c>
      <c r="L16" s="165">
        <f t="shared" si="1"/>
        <v>63.9</v>
      </c>
      <c r="M16" s="172">
        <f>COUNTIF('6、支持农业特色产业发展'!B:B,M3)</f>
        <v>0</v>
      </c>
      <c r="N16" s="165">
        <f>SUMIF('6、支持农业特色产业发展'!B:B,M3,'6、支持农业特色产业发展'!L:L)</f>
        <v>0</v>
      </c>
      <c r="O16" s="173">
        <f>COUNTIF('6、支持农业特色产业发展'!B:B,O3)</f>
        <v>2</v>
      </c>
      <c r="P16" s="165">
        <f>SUMIF('6、支持农业特色产业发展'!B:B,O3,'6、支持农业特色产业发展'!L:L)</f>
        <v>3.32</v>
      </c>
      <c r="Q16" s="177">
        <f>COUNTIF('6、支持农业特色产业发展'!B:B,Q3)</f>
        <v>2</v>
      </c>
      <c r="R16" s="165">
        <f>SUMIF('6、支持农业特色产业发展'!B:B,Q3,'6、支持农业特色产业发展'!L:L)</f>
        <v>13.86</v>
      </c>
      <c r="S16" s="173">
        <f>COUNTIF('6、支持农业特色产业发展'!B:B,S3)</f>
        <v>5</v>
      </c>
      <c r="T16" s="165">
        <f>SUMIF('6、支持农业特色产业发展'!B:B,S3,'6、支持农业特色产业发展'!L:L)</f>
        <v>26.13</v>
      </c>
      <c r="U16" s="178">
        <f t="shared" si="2"/>
        <v>9</v>
      </c>
      <c r="V16" s="174">
        <f t="shared" si="3"/>
        <v>43.31</v>
      </c>
      <c r="W16" s="174">
        <f t="shared" si="4"/>
        <v>107.21</v>
      </c>
    </row>
    <row r="17" ht="15.6" spans="1:23">
      <c r="A17" s="162">
        <v>13</v>
      </c>
      <c r="B17" s="71" t="s">
        <v>38</v>
      </c>
      <c r="C17" s="162"/>
      <c r="D17" s="165"/>
      <c r="E17" s="164"/>
      <c r="F17" s="165"/>
      <c r="G17" s="166"/>
      <c r="H17" s="165"/>
      <c r="I17" s="164"/>
      <c r="J17" s="165"/>
      <c r="K17" s="171">
        <f t="shared" si="0"/>
        <v>0</v>
      </c>
      <c r="L17" s="165">
        <f t="shared" si="1"/>
        <v>0</v>
      </c>
      <c r="M17" s="172"/>
      <c r="N17" s="165"/>
      <c r="O17" s="173"/>
      <c r="P17" s="165"/>
      <c r="Q17" s="177"/>
      <c r="R17" s="165"/>
      <c r="S17" s="173"/>
      <c r="T17" s="165"/>
      <c r="U17" s="178">
        <f t="shared" si="2"/>
        <v>0</v>
      </c>
      <c r="V17" s="174">
        <f t="shared" si="3"/>
        <v>0</v>
      </c>
      <c r="W17" s="174">
        <f t="shared" si="4"/>
        <v>0</v>
      </c>
    </row>
    <row r="18" ht="15.6" spans="1:23">
      <c r="A18" s="162">
        <v>14</v>
      </c>
      <c r="B18" s="71" t="s">
        <v>22</v>
      </c>
      <c r="C18" s="162">
        <f>COUNTIF('8、支持冷库、保鲜库建设'!B:B,C3)</f>
        <v>0</v>
      </c>
      <c r="D18" s="165">
        <f>SUMIF('8、支持冷库、保鲜库建设'!B:B,C3,'8、支持冷库、保鲜库建设'!N:N)</f>
        <v>0</v>
      </c>
      <c r="E18" s="164">
        <f>COUNTIF('8、支持冷库、保鲜库建设'!B:B,E3)</f>
        <v>5</v>
      </c>
      <c r="F18" s="165">
        <f>SUMIF('8、支持冷库、保鲜库建设'!B:B,E3,'8、支持冷库、保鲜库建设'!N:N)</f>
        <v>140.46</v>
      </c>
      <c r="G18" s="166">
        <f>COUNTIF('8、支持冷库、保鲜库建设'!B:B,G3)</f>
        <v>1</v>
      </c>
      <c r="H18" s="165">
        <f>SUMIF('8、支持冷库、保鲜库建设'!B:B,G3,'8、支持冷库、保鲜库建设'!N:N)</f>
        <v>38.06</v>
      </c>
      <c r="I18" s="164">
        <f>COUNTIF('8、支持冷库、保鲜库建设'!B:B,I3)</f>
        <v>24</v>
      </c>
      <c r="J18" s="165">
        <f>SUMIF('8、支持冷库、保鲜库建设'!B:B,I3,'8、支持冷库、保鲜库建设'!N:N)</f>
        <v>951.64</v>
      </c>
      <c r="K18" s="171">
        <f t="shared" si="0"/>
        <v>30</v>
      </c>
      <c r="L18" s="165">
        <f t="shared" si="1"/>
        <v>1130.16</v>
      </c>
      <c r="M18" s="172">
        <f>COUNTIF('8、支持冷库、保鲜库建设'!B:B,M3)</f>
        <v>0</v>
      </c>
      <c r="N18" s="165">
        <f>SUMIF('8、支持冷库、保鲜库建设'!B:B,M3,'8、支持冷库、保鲜库建设'!O:O)</f>
        <v>0</v>
      </c>
      <c r="O18" s="173">
        <f>COUNTIF('8、支持冷库、保鲜库建设'!B:B,O3)</f>
        <v>5</v>
      </c>
      <c r="P18" s="165">
        <f>SUMIF('8、支持冷库、保鲜库建设'!B:B,O3,'8、支持冷库、保鲜库建设'!O:O)</f>
        <v>95.22</v>
      </c>
      <c r="Q18" s="177">
        <f>COUNTIF('8、支持冷库、保鲜库建设'!B:B,Q3)</f>
        <v>1</v>
      </c>
      <c r="R18" s="165">
        <f>SUMIF('8、支持冷库、保鲜库建设'!B:B,Q3,'8、支持冷库、保鲜库建设'!O:O)</f>
        <v>25.8</v>
      </c>
      <c r="S18" s="173">
        <f>COUNTIF('8、支持冷库、保鲜库建设'!B:B,S3)</f>
        <v>24</v>
      </c>
      <c r="T18" s="165">
        <f>SUMIF('8、支持冷库、保鲜库建设'!B:B,S3,'8、支持冷库、保鲜库建设'!O:O)</f>
        <v>645.07</v>
      </c>
      <c r="U18" s="178">
        <f t="shared" si="2"/>
        <v>30</v>
      </c>
      <c r="V18" s="174">
        <f t="shared" si="3"/>
        <v>766.09</v>
      </c>
      <c r="W18" s="174">
        <f t="shared" si="4"/>
        <v>1896.25</v>
      </c>
    </row>
    <row r="19" ht="15.6" spans="1:23">
      <c r="A19" s="162">
        <v>15</v>
      </c>
      <c r="B19" s="71" t="s">
        <v>23</v>
      </c>
      <c r="C19" s="162">
        <f>COUNTIF('9、支持“淮优”专业协会开拓市场'!B:B,C3)</f>
        <v>2</v>
      </c>
      <c r="D19" s="165">
        <f>SUMIF('9、支持“淮优”专业协会开拓市场'!B:B,C3,'9、支持“淮优”专业协会开拓市场'!J:J)</f>
        <v>19.86</v>
      </c>
      <c r="E19" s="164">
        <f>COUNTIF('9、支持“淮优”专业协会开拓市场'!B:B,E3)</f>
        <v>0</v>
      </c>
      <c r="F19" s="165">
        <f>SUMIF('9、支持“淮优”专业协会开拓市场'!B:B,E3,'9、支持“淮优”专业协会开拓市场'!J:J)</f>
        <v>0</v>
      </c>
      <c r="G19" s="166">
        <f>COUNTIF('9、支持“淮优”专业协会开拓市场'!B:B,G3)</f>
        <v>1</v>
      </c>
      <c r="H19" s="165">
        <f>SUMIF('9、支持“淮优”专业协会开拓市场'!B:B,G3,'9、支持“淮优”专业协会开拓市场'!J:J)</f>
        <v>9.93</v>
      </c>
      <c r="I19" s="164">
        <f>COUNTIF('9、支持“淮优”专业协会开拓市场'!B:B,I3)</f>
        <v>2</v>
      </c>
      <c r="J19" s="165">
        <f>SUMIF('9、支持“淮优”专业协会开拓市场'!B:B,I3,'9、支持“淮优”专业协会开拓市场'!J:J)</f>
        <v>19.86</v>
      </c>
      <c r="K19" s="171">
        <f t="shared" si="0"/>
        <v>5</v>
      </c>
      <c r="L19" s="165">
        <f t="shared" si="1"/>
        <v>49.65</v>
      </c>
      <c r="M19" s="172">
        <f>COUNTIF('9、支持“淮优”专业协会开拓市场'!B:B,M3)</f>
        <v>2</v>
      </c>
      <c r="N19" s="165">
        <f>SUMIF('9、支持“淮优”专业协会开拓市场'!B:B,M3,'9、支持“淮优”专业协会开拓市场'!K:K)</f>
        <v>13.46</v>
      </c>
      <c r="O19" s="173">
        <f>COUNTIF('9、支持“淮优”专业协会开拓市场'!B:B,O3)</f>
        <v>0</v>
      </c>
      <c r="P19" s="165">
        <f>SUMIF('9、支持“淮优”专业协会开拓市场'!B:B,O3,'9、支持“淮优”专业协会开拓市场'!K:K)</f>
        <v>0</v>
      </c>
      <c r="Q19" s="177">
        <f>COUNTIF('9、支持“淮优”专业协会开拓市场'!B:B,Q3)</f>
        <v>1</v>
      </c>
      <c r="R19" s="165">
        <f>SUMIF('9、支持“淮优”专业协会开拓市场'!B:B,Q3,'9、支持“淮优”专业协会开拓市场'!K:K)</f>
        <v>6.73</v>
      </c>
      <c r="S19" s="173">
        <f>COUNTIF('9、支持“淮优”专业协会开拓市场'!B:B,S3)</f>
        <v>2</v>
      </c>
      <c r="T19" s="165">
        <f>SUMIF('9、支持“淮优”专业协会开拓市场'!B:B,S3,'9、支持“淮优”专业协会开拓市场'!K:K)</f>
        <v>13.46</v>
      </c>
      <c r="U19" s="178">
        <f t="shared" si="2"/>
        <v>5</v>
      </c>
      <c r="V19" s="174">
        <f t="shared" si="3"/>
        <v>33.65</v>
      </c>
      <c r="W19" s="174">
        <f t="shared" si="4"/>
        <v>83.3</v>
      </c>
    </row>
    <row r="20" ht="15.6" spans="1:23">
      <c r="A20" s="162">
        <v>16</v>
      </c>
      <c r="B20" s="71" t="s">
        <v>24</v>
      </c>
      <c r="C20" s="162">
        <f>COUNTIFS('10.1、支持三品一标和名牌农产品建设'!B:B,C3,'10.1、支持三品一标和名牌农产品建设'!H:H,"&gt;0")</f>
        <v>11</v>
      </c>
      <c r="D20" s="165">
        <f>SUMIF('10.1、支持三品一标和名牌农产品建设'!B:B,C3,'10.1、支持三品一标和名牌农产品建设'!H:H)</f>
        <v>86.86</v>
      </c>
      <c r="E20" s="164">
        <f>COUNTIFS('10.1、支持三品一标和名牌农产品建设'!B:B,E3,'10.1、支持三品一标和名牌农产品建设'!H:H,"&gt;0")</f>
        <v>14</v>
      </c>
      <c r="F20" s="165">
        <f>SUMIF('10.1、支持三品一标和名牌农产品建设'!B:B,E3,'10.1、支持三品一标和名牌农产品建设'!H:H)</f>
        <v>52.09</v>
      </c>
      <c r="G20" s="166">
        <f>COUNTIFS('10.1、支持三品一标和名牌农产品建设'!B:B,G3,'10.1、支持三品一标和名牌农产品建设'!H:H,"&gt;0")</f>
        <v>16</v>
      </c>
      <c r="H20" s="165">
        <f>SUMIF('10.1、支持三品一标和名牌农产品建设'!B:B,G3,'10.1、支持三品一标和名牌农产品建设'!H:H)</f>
        <v>151.4</v>
      </c>
      <c r="I20" s="164">
        <f>COUNTIFS('10.1、支持三品一标和名牌农产品建设'!B:B,I3,'10.1、支持三品一标和名牌农产品建设'!H:H,"&gt;0")</f>
        <v>46</v>
      </c>
      <c r="J20" s="165">
        <f>SUMIF('10.1、支持三品一标和名牌农产品建设'!B:B,I3,'10.1、支持三品一标和名牌农产品建设'!H:H)</f>
        <v>245.62</v>
      </c>
      <c r="K20" s="171">
        <f t="shared" si="0"/>
        <v>87</v>
      </c>
      <c r="L20" s="165">
        <f t="shared" si="1"/>
        <v>535.97</v>
      </c>
      <c r="M20" s="172">
        <f>COUNTIFS('10.1、支持三品一标和名牌农产品建设'!B:B,M3,'10.1、支持三品一标和名牌农产品建设'!H:H,"&gt;0")</f>
        <v>11</v>
      </c>
      <c r="N20" s="165">
        <f>SUMIF('10.1、支持三品一标和名牌农产品建设'!B:B,M3,'10.1、支持三品一标和名牌农产品建设'!I:I)</f>
        <v>58.91</v>
      </c>
      <c r="O20" s="173">
        <f>COUNTIFS('10.1、支持三品一标和名牌农产品建设'!B:B,O3,'10.1、支持三品一标和名牌农产品建设'!H:H,"&gt;0")</f>
        <v>14</v>
      </c>
      <c r="P20" s="165">
        <f>SUMIF('10.1、支持三品一标和名牌农产品建设'!B:B,O3,'10.1、支持三品一标和名牌农产品建设'!I:I)</f>
        <v>35.33</v>
      </c>
      <c r="Q20" s="177">
        <f>COUNTIFS('10.1、支持三品一标和名牌农产品建设'!B:B,Q3,'10.1、支持三品一标和名牌农产品建设'!H:H,"&gt;0")</f>
        <v>16</v>
      </c>
      <c r="R20" s="165">
        <f>SUMIF('10.1、支持三品一标和名牌农产品建设'!B:B,Q3,'10.1、支持三品一标和名牌农产品建设'!I:I)</f>
        <v>102.68</v>
      </c>
      <c r="S20" s="173">
        <f>COUNTIFS('10.1、支持三品一标和名牌农产品建设'!B:B,S3,'10.1、支持三品一标和名牌农产品建设'!H:H,"&gt;0")</f>
        <v>46</v>
      </c>
      <c r="T20" s="165">
        <f>SUMIF('10.1、支持三品一标和名牌农产品建设'!B:B,S3,'10.1、支持三品一标和名牌农产品建设'!I:I)</f>
        <v>166.64</v>
      </c>
      <c r="U20" s="178">
        <f t="shared" si="2"/>
        <v>87</v>
      </c>
      <c r="V20" s="174">
        <f t="shared" si="3"/>
        <v>363.56</v>
      </c>
      <c r="W20" s="174">
        <f t="shared" si="4"/>
        <v>899.53</v>
      </c>
    </row>
    <row r="21" ht="15.6" spans="1:23">
      <c r="A21" s="162">
        <v>17</v>
      </c>
      <c r="B21" s="71" t="s">
        <v>25</v>
      </c>
      <c r="C21" s="162">
        <f>COUNTIFS('10.2、支持参加农产品展示展销活动'!B:B,C3,'10.2、支持参加农产品展示展销活动'!I:I,"&gt;0")</f>
        <v>27</v>
      </c>
      <c r="D21" s="165">
        <f>SUMIF('10.2、支持参加农产品展示展销活动'!B:B,C3,'10.2、支持参加农产品展示展销活动'!I:I)</f>
        <v>20.8</v>
      </c>
      <c r="E21" s="164">
        <f>COUNTIFS('10.2、支持参加农产品展示展销活动'!B:B,E3,'10.2、支持参加农产品展示展销活动'!I:I,"&gt;0")</f>
        <v>18</v>
      </c>
      <c r="F21" s="165">
        <f>SUMIF('10.2、支持参加农产品展示展销活动'!B:B,E3,'10.2、支持参加农产品展示展销活动'!I:I)</f>
        <v>8.97</v>
      </c>
      <c r="G21" s="166">
        <f>COUNTIFS('10.2、支持参加农产品展示展销活动'!B:B,G3,'10.2、支持参加农产品展示展销活动'!I:I,"&gt;0")</f>
        <v>32</v>
      </c>
      <c r="H21" s="165">
        <f>SUMIF('10.2、支持参加农产品展示展销活动'!B:B,G3,'10.2、支持参加农产品展示展销活动'!I:I)</f>
        <v>27.8</v>
      </c>
      <c r="I21" s="164">
        <f>COUNTIFS('10.2、支持参加农产品展示展销活动'!B:B,I3,'10.2、支持参加农产品展示展销活动'!I:I,"&gt;0")</f>
        <v>108</v>
      </c>
      <c r="J21" s="165">
        <f>SUMIF('10.2、支持参加农产品展示展销活动'!B:B,I3,'10.2、支持参加农产品展示展销活动'!I:I)</f>
        <v>58.7600000000001</v>
      </c>
      <c r="K21" s="171">
        <f t="shared" si="0"/>
        <v>185</v>
      </c>
      <c r="L21" s="165">
        <f t="shared" si="1"/>
        <v>116.33</v>
      </c>
      <c r="M21" s="172">
        <f>COUNTIFS('10.2、支持参加农产品展示展销活动'!B:B,M3,'10.2、支持参加农产品展示展销活动'!I:I,"&gt;0")</f>
        <v>27</v>
      </c>
      <c r="N21" s="165">
        <f>SUMIF('10.2、支持参加农产品展示展销活动'!B:B,M3,'10.2、支持参加农产品展示展销活动'!J:J)</f>
        <v>14.12</v>
      </c>
      <c r="O21" s="173">
        <f>COUNTIFS('10.2、支持参加农产品展示展销活动'!B:B,O3,'10.2、支持参加农产品展示展销活动'!I:I,"&gt;0")</f>
        <v>18</v>
      </c>
      <c r="P21" s="165">
        <f>SUMIF('10.2、支持参加农产品展示展销活动'!B:B,O3,'10.2、支持参加农产品展示展销活动'!J:J)</f>
        <v>6.08</v>
      </c>
      <c r="Q21" s="177">
        <f>COUNTIFS('10.2、支持参加农产品展示展销活动'!B:B,Q3,'10.2、支持参加农产品展示展销活动'!I:I,"&gt;0")</f>
        <v>32</v>
      </c>
      <c r="R21" s="165">
        <f>SUMIF('10.2、支持参加农产品展示展销活动'!B:B,Q3,'10.2、支持参加农产品展示展销活动'!J:J)</f>
        <v>18.84</v>
      </c>
      <c r="S21" s="173">
        <f>COUNTIFS('10.2、支持参加农产品展示展销活动'!B:B,S3,'10.2、支持参加农产品展示展销活动'!I:I,"&gt;0")</f>
        <v>108</v>
      </c>
      <c r="T21" s="165">
        <f>SUMIF('10.2、支持参加农产品展示展销活动'!B:B,S3,'10.2、支持参加农产品展示展销活动'!J:J)</f>
        <v>39.89</v>
      </c>
      <c r="U21" s="178">
        <f t="shared" si="2"/>
        <v>185</v>
      </c>
      <c r="V21" s="174">
        <f t="shared" si="3"/>
        <v>78.93</v>
      </c>
      <c r="W21" s="174">
        <f t="shared" si="4"/>
        <v>195.26</v>
      </c>
    </row>
    <row r="22" ht="15.6" spans="1:23">
      <c r="A22" s="162">
        <v>18</v>
      </c>
      <c r="B22" s="71" t="s">
        <v>26</v>
      </c>
      <c r="C22" s="162"/>
      <c r="D22" s="165"/>
      <c r="E22" s="164"/>
      <c r="F22" s="165"/>
      <c r="G22" s="166"/>
      <c r="H22" s="165"/>
      <c r="I22" s="164"/>
      <c r="J22" s="165"/>
      <c r="K22" s="171">
        <f t="shared" si="0"/>
        <v>0</v>
      </c>
      <c r="L22" s="165">
        <f t="shared" si="1"/>
        <v>0</v>
      </c>
      <c r="M22" s="172"/>
      <c r="N22" s="165"/>
      <c r="O22" s="173"/>
      <c r="P22" s="165"/>
      <c r="Q22" s="177"/>
      <c r="R22" s="165"/>
      <c r="S22" s="173"/>
      <c r="T22" s="165"/>
      <c r="U22" s="178">
        <f t="shared" si="2"/>
        <v>0</v>
      </c>
      <c r="V22" s="174">
        <f t="shared" si="3"/>
        <v>0</v>
      </c>
      <c r="W22" s="174">
        <f t="shared" si="4"/>
        <v>0</v>
      </c>
    </row>
    <row r="23" ht="15.6" spans="1:23">
      <c r="A23" s="162">
        <v>19</v>
      </c>
      <c r="B23" s="71" t="s">
        <v>27</v>
      </c>
      <c r="C23" s="162">
        <f>COUNTIF('10.3-2、支持农业产业化家庭农场'!B:B,C3)</f>
        <v>13</v>
      </c>
      <c r="D23" s="165">
        <f>SUMIF('10.3-2、支持农业产业化家庭农场'!B:B,C3,'10.3-2、支持农业产业化家庭农场'!H:H)</f>
        <v>64.5</v>
      </c>
      <c r="E23" s="164">
        <f>COUNTIF('10.3-2、支持农业产业化家庭农场'!B:B,E3)</f>
        <v>16</v>
      </c>
      <c r="F23" s="165">
        <f>SUMIF('10.3-2、支持农业产业化家庭农场'!B:B,E3,'10.3-2、支持农业产业化家庭农场'!H:H)</f>
        <v>44.64</v>
      </c>
      <c r="G23" s="166">
        <f>COUNTIF('10.3-2、支持农业产业化家庭农场'!B:B,G3)</f>
        <v>18</v>
      </c>
      <c r="H23" s="165">
        <f>SUMIF('10.3-2、支持农业产业化家庭农场'!B:B,G3,'10.3-2、支持农业产业化家庭农场'!H:H)</f>
        <v>62</v>
      </c>
      <c r="I23" s="164">
        <f>COUNTIF('10.3-2、支持农业产业化家庭农场'!B:B,I3)</f>
        <v>79</v>
      </c>
      <c r="J23" s="165">
        <f>SUMIF('10.3-2、支持农业产业化家庭农场'!B:B,I3,'10.3-2、支持农业产业化家庭农场'!H:H)</f>
        <v>282.74</v>
      </c>
      <c r="K23" s="171">
        <f t="shared" si="0"/>
        <v>126</v>
      </c>
      <c r="L23" s="165">
        <f t="shared" si="1"/>
        <v>453.88</v>
      </c>
      <c r="M23" s="172">
        <f>COUNTIF('10.3-2、支持农业产业化家庭农场'!B:B,M3)</f>
        <v>13</v>
      </c>
      <c r="N23" s="165">
        <f>SUMIF('10.3-2、支持农业产业化家庭农场'!B:B,M3,'10.3-2、支持农业产业化家庭农场'!I:I)</f>
        <v>43.75</v>
      </c>
      <c r="O23" s="173">
        <f>COUNTIF('10.3-2、支持农业产业化家庭农场'!B:B,O3)</f>
        <v>16</v>
      </c>
      <c r="P23" s="165">
        <f>SUMIF('10.3-2、支持农业产业化家庭农场'!B:B,O3,'10.3-2、支持农业产业化家庭农场'!I:I)</f>
        <v>30.26</v>
      </c>
      <c r="Q23" s="177">
        <f>COUNTIF('10.3-2、支持农业产业化家庭农场'!B:B,Q3)</f>
        <v>18</v>
      </c>
      <c r="R23" s="165">
        <f>SUMIF('10.3-2、支持农业产业化家庭农场'!B:B,Q3,'10.3-2、支持农业产业化家庭农场'!I:I)</f>
        <v>42.07</v>
      </c>
      <c r="S23" s="173">
        <f>COUNTIF('10.3-2、支持农业产业化家庭农场'!B:B,S3)</f>
        <v>79</v>
      </c>
      <c r="T23" s="165">
        <f>SUMIF('10.3-2、支持农业产业化家庭农场'!B:B,S3,'10.3-2、支持农业产业化家庭农场'!I:I)</f>
        <v>191.81</v>
      </c>
      <c r="U23" s="178">
        <f t="shared" si="2"/>
        <v>126</v>
      </c>
      <c r="V23" s="174">
        <f t="shared" si="3"/>
        <v>307.89</v>
      </c>
      <c r="W23" s="174">
        <f t="shared" si="4"/>
        <v>761.77</v>
      </c>
    </row>
    <row r="24" ht="15.6" spans="1:23">
      <c r="A24" s="162">
        <v>20</v>
      </c>
      <c r="B24" s="71" t="s">
        <v>28</v>
      </c>
      <c r="C24" s="162">
        <f>COUNTIFS('10.3-3、支持农业产业化合作社'!B:B,C3,'10.3-3、支持农业产业化合作社'!I:I,"&gt;0")</f>
        <v>3</v>
      </c>
      <c r="D24" s="165">
        <f>SUMIF('10.3-3、支持农业产业化合作社'!B:B,C3,'10.3-3、支持农业产业化合作社'!I:I)</f>
        <v>12.4</v>
      </c>
      <c r="E24" s="164">
        <f>COUNTIFS('10.3-3、支持农业产业化合作社'!B:B,E3,'10.3-3、支持农业产业化合作社'!I:I,"&gt;0")</f>
        <v>5</v>
      </c>
      <c r="F24" s="165">
        <f>SUMIF('10.3-3、支持农业产业化合作社'!B:B,E3,'10.3-3、支持农业产业化合作社'!I:I)</f>
        <v>19.84</v>
      </c>
      <c r="G24" s="166">
        <f>COUNTIFS('10.3-3、支持农业产业化合作社'!B:B,G3,'10.3-3、支持农业产业化合作社'!I:I,"&gt;0")</f>
        <v>2</v>
      </c>
      <c r="H24" s="165">
        <f>SUMIF('10.3-3、支持农业产业化合作社'!B:B,G3,'10.3-3、支持农业产业化合作社'!I:I)</f>
        <v>4.96</v>
      </c>
      <c r="I24" s="164">
        <f>COUNTIFS('10.3-3、支持农业产业化合作社'!B:B,I3,'10.3-3、支持农业产业化合作社'!I:I,"&gt;0")</f>
        <v>14</v>
      </c>
      <c r="J24" s="165">
        <f>SUMIF('10.3-3、支持农业产业化合作社'!B:B,I3,'10.3-3、支持农业产业化合作社'!I:I)</f>
        <v>52.08</v>
      </c>
      <c r="K24" s="171">
        <f t="shared" si="0"/>
        <v>24</v>
      </c>
      <c r="L24" s="165">
        <f t="shared" si="1"/>
        <v>89.28</v>
      </c>
      <c r="M24" s="172">
        <f>COUNTIFS('10.3-3、支持农业产业化合作社'!B:B,M3,'10.3-3、支持农业产业化合作社'!I:I,"&gt;0")</f>
        <v>3</v>
      </c>
      <c r="N24" s="165">
        <f>SUMIF('10.3-3、支持农业产业化合作社'!B:B,M3,'10.3-3、支持农业产业化合作社'!J:J)</f>
        <v>8.42</v>
      </c>
      <c r="O24" s="173">
        <f>COUNTIFS('10.3-3、支持农业产业化合作社'!B:B,O3,'10.3-3、支持农业产业化合作社'!I:I,"&gt;0")</f>
        <v>5</v>
      </c>
      <c r="P24" s="165">
        <f>SUMIF('10.3-3、支持农业产业化合作社'!B:B,O3,'10.3-3、支持农业产业化合作社'!J:J)</f>
        <v>13.47</v>
      </c>
      <c r="Q24" s="177">
        <f>COUNTIFS('10.3-3、支持农业产业化合作社'!B:B,Q3,'10.3-3、支持农业产业化合作社'!I:I,"&gt;0")</f>
        <v>2</v>
      </c>
      <c r="R24" s="165">
        <f>SUMIF('10.3-3、支持农业产业化合作社'!B:B,Q3,'10.3-3、支持农业产业化合作社'!J:J)</f>
        <v>3.36</v>
      </c>
      <c r="S24" s="173">
        <f>COUNTIFS('10.3-3、支持农业产业化合作社'!B:B,S3,'10.3-3、支持农业产业化合作社'!I:I,"&gt;0")</f>
        <v>14</v>
      </c>
      <c r="T24" s="165">
        <f>SUMIF('10.3-3、支持农业产业化合作社'!B:B,S3,'10.3-3、支持农业产业化合作社'!J:J)</f>
        <v>35.35</v>
      </c>
      <c r="U24" s="178">
        <f t="shared" si="2"/>
        <v>24</v>
      </c>
      <c r="V24" s="174">
        <f t="shared" si="3"/>
        <v>60.6</v>
      </c>
      <c r="W24" s="174">
        <f t="shared" si="4"/>
        <v>149.88</v>
      </c>
    </row>
    <row r="25" ht="15.6" spans="1:23">
      <c r="A25" s="162">
        <v>21</v>
      </c>
      <c r="B25" s="71" t="s">
        <v>39</v>
      </c>
      <c r="C25" s="162"/>
      <c r="D25" s="165"/>
      <c r="E25" s="164"/>
      <c r="F25" s="165"/>
      <c r="G25" s="166"/>
      <c r="H25" s="165"/>
      <c r="I25" s="164"/>
      <c r="J25" s="165"/>
      <c r="K25" s="171">
        <f t="shared" si="0"/>
        <v>0</v>
      </c>
      <c r="L25" s="165">
        <f t="shared" si="1"/>
        <v>0</v>
      </c>
      <c r="M25" s="172"/>
      <c r="N25" s="165"/>
      <c r="O25" s="173"/>
      <c r="P25" s="174"/>
      <c r="Q25" s="177"/>
      <c r="R25" s="174"/>
      <c r="S25" s="173"/>
      <c r="T25" s="174"/>
      <c r="U25" s="178">
        <f t="shared" si="2"/>
        <v>0</v>
      </c>
      <c r="V25" s="174">
        <f t="shared" si="3"/>
        <v>0</v>
      </c>
      <c r="W25" s="174">
        <f t="shared" si="4"/>
        <v>0</v>
      </c>
    </row>
    <row r="26" ht="15.6" spans="1:23">
      <c r="A26" s="162">
        <v>22</v>
      </c>
      <c r="B26" s="71" t="s">
        <v>29</v>
      </c>
      <c r="C26" s="167"/>
      <c r="D26" s="167"/>
      <c r="E26" s="167"/>
      <c r="F26" s="167"/>
      <c r="G26" s="167"/>
      <c r="H26" s="167"/>
      <c r="I26" s="167">
        <f>COUNTIF('11、支持农业信息化应用项目'!B:B,I3)</f>
        <v>1</v>
      </c>
      <c r="J26" s="167">
        <f>SUMIF('11、支持农业信息化应用项目'!B:B,I3,'11、支持农业信息化应用项目'!G:G)</f>
        <v>4.96</v>
      </c>
      <c r="K26" s="171">
        <f t="shared" si="0"/>
        <v>1</v>
      </c>
      <c r="L26" s="165">
        <f t="shared" si="1"/>
        <v>4.96</v>
      </c>
      <c r="M26" s="167"/>
      <c r="N26" s="167"/>
      <c r="O26" s="167"/>
      <c r="P26" s="167"/>
      <c r="Q26" s="167"/>
      <c r="R26" s="167"/>
      <c r="S26" s="167">
        <f>COUNTIF('11、支持农业信息化应用项目'!B:B,S3)</f>
        <v>1</v>
      </c>
      <c r="T26" s="167">
        <f>SUMIF('11、支持农业信息化应用项目'!B:B,S3,'11、支持农业信息化应用项目'!H:H)</f>
        <v>3.37</v>
      </c>
      <c r="U26" s="178">
        <f t="shared" si="2"/>
        <v>1</v>
      </c>
      <c r="V26" s="174">
        <f t="shared" si="3"/>
        <v>3.37</v>
      </c>
      <c r="W26" s="174">
        <f t="shared" si="4"/>
        <v>8.33</v>
      </c>
    </row>
    <row r="27" ht="15.6" spans="1:23">
      <c r="A27" s="162">
        <v>23</v>
      </c>
      <c r="B27" s="71" t="s">
        <v>30</v>
      </c>
      <c r="C27" s="167">
        <f>COUNTIFS('12、支持农业贷款贴息'!B:B,C3,'12、支持农业贷款贴息'!M:M,"&gt;0")</f>
        <v>3</v>
      </c>
      <c r="D27" s="167">
        <f>SUMIF('12、支持农业贷款贴息'!B:B,C3,'12、支持农业贷款贴息'!M:M)</f>
        <v>52.54</v>
      </c>
      <c r="E27" s="167">
        <f>COUNTIFS('12、支持农业贷款贴息'!B:B,E3,'12、支持农业贷款贴息'!M:M,"&gt;0")</f>
        <v>7</v>
      </c>
      <c r="F27" s="167">
        <f>SUMIF('12、支持农业贷款贴息'!B:B,E3,'12、支持农业贷款贴息'!M:M)</f>
        <v>64.26</v>
      </c>
      <c r="G27" s="167">
        <f>COUNTIFS('12、支持农业贷款贴息'!B:B,G3,'12、支持农业贷款贴息'!M:M,"&gt;0")</f>
        <v>18</v>
      </c>
      <c r="H27" s="167">
        <f>SUMIF('12、支持农业贷款贴息'!B:B,G3,'12、支持农业贷款贴息'!M:M)</f>
        <v>201.54</v>
      </c>
      <c r="I27" s="167">
        <f>COUNTIFS('12、支持农业贷款贴息'!B:B,I3,'12、支持农业贷款贴息'!M:M,"&gt;0")</f>
        <v>41</v>
      </c>
      <c r="J27" s="167">
        <f>SUMIF('12、支持农业贷款贴息'!B:B,I3,'12、支持农业贷款贴息'!M:M)</f>
        <v>487.46</v>
      </c>
      <c r="K27" s="171">
        <f t="shared" si="0"/>
        <v>69</v>
      </c>
      <c r="L27" s="165">
        <f t="shared" si="1"/>
        <v>805.8</v>
      </c>
      <c r="M27" s="167">
        <f>COUNTIFS('12、支持农业贷款贴息'!B:B,M3,'12、支持农业贷款贴息'!N:N,"&gt;0")</f>
        <v>3</v>
      </c>
      <c r="N27" s="167">
        <f>SUMIF('12、支持农业贷款贴息'!B:B,M3,'12、支持农业贷款贴息'!N:N)</f>
        <v>35.61</v>
      </c>
      <c r="O27" s="167">
        <f>COUNTIFS('12、支持农业贷款贴息'!B:B,O3,'12、支持农业贷款贴息'!N:N,"&gt;0")</f>
        <v>7</v>
      </c>
      <c r="P27" s="167">
        <f>SUMIF('12、支持农业贷款贴息'!B:B,O3,'12、支持农业贷款贴息'!N:N)</f>
        <v>43.56</v>
      </c>
      <c r="Q27" s="167">
        <f>COUNTIFS('12、支持农业贷款贴息'!B:B,Q3,'12、支持农业贷款贴息'!N:N,"&gt;0")</f>
        <v>18</v>
      </c>
      <c r="R27" s="167">
        <f>SUMIF('12、支持农业贷款贴息'!B:B,Q3,'12、支持农业贷款贴息'!N:N)</f>
        <v>136.6</v>
      </c>
      <c r="S27" s="167">
        <f>COUNTIFS('12、支持农业贷款贴息'!B:B,S3,'12、支持农业贷款贴息'!N:N,"&gt;0")</f>
        <v>41</v>
      </c>
      <c r="T27" s="167">
        <f>SUMIF('12、支持农业贷款贴息'!B:B,S3,'12、支持农业贷款贴息'!N:N)</f>
        <v>330.42</v>
      </c>
      <c r="U27" s="178">
        <f t="shared" si="2"/>
        <v>69</v>
      </c>
      <c r="V27" s="174">
        <f t="shared" si="3"/>
        <v>546.19</v>
      </c>
      <c r="W27" s="174">
        <f t="shared" si="4"/>
        <v>1351.99</v>
      </c>
    </row>
    <row r="28" ht="15.6" spans="1:23">
      <c r="A28" s="162">
        <v>24</v>
      </c>
      <c r="B28" s="71" t="s">
        <v>31</v>
      </c>
      <c r="C28" s="167"/>
      <c r="D28" s="167"/>
      <c r="E28" s="167"/>
      <c r="F28" s="167"/>
      <c r="G28" s="167"/>
      <c r="H28" s="167"/>
      <c r="I28" s="167"/>
      <c r="J28" s="167"/>
      <c r="K28" s="171">
        <v>1</v>
      </c>
      <c r="L28" s="165">
        <v>100</v>
      </c>
      <c r="M28" s="167"/>
      <c r="N28" s="167"/>
      <c r="O28" s="167"/>
      <c r="P28" s="167"/>
      <c r="Q28" s="167"/>
      <c r="R28" s="167"/>
      <c r="S28" s="167"/>
      <c r="T28" s="167"/>
      <c r="U28" s="178">
        <f t="shared" si="2"/>
        <v>0</v>
      </c>
      <c r="V28" s="174">
        <f t="shared" si="3"/>
        <v>0</v>
      </c>
      <c r="W28" s="174">
        <f t="shared" si="4"/>
        <v>100</v>
      </c>
    </row>
    <row r="29" s="31" customFormat="1" spans="1:23">
      <c r="A29" s="168"/>
      <c r="B29" s="169" t="s">
        <v>9</v>
      </c>
      <c r="C29" s="168">
        <f>SUM(C5:C28)</f>
        <v>78</v>
      </c>
      <c r="D29" s="168">
        <f t="shared" ref="D29:J29" si="5">SUM(D5:D28)</f>
        <v>456.42</v>
      </c>
      <c r="E29" s="168">
        <f t="shared" si="5"/>
        <v>101</v>
      </c>
      <c r="F29" s="168">
        <f t="shared" si="5"/>
        <v>739.92</v>
      </c>
      <c r="G29" s="168">
        <f t="shared" si="5"/>
        <v>103</v>
      </c>
      <c r="H29" s="168">
        <f t="shared" si="5"/>
        <v>742.79</v>
      </c>
      <c r="I29" s="168">
        <f t="shared" si="5"/>
        <v>426</v>
      </c>
      <c r="J29" s="168">
        <f t="shared" si="5"/>
        <v>3960.83</v>
      </c>
      <c r="K29" s="168">
        <f t="shared" ref="K29:M29" si="6">SUM(K5:K28)</f>
        <v>709</v>
      </c>
      <c r="L29" s="168">
        <f t="shared" si="6"/>
        <v>5999.96</v>
      </c>
      <c r="M29" s="168">
        <f t="shared" si="6"/>
        <v>78</v>
      </c>
      <c r="N29" s="168">
        <f t="shared" ref="N29:W29" si="7">SUM(N5:N28)</f>
        <v>309.5</v>
      </c>
      <c r="O29" s="168">
        <f t="shared" si="7"/>
        <v>101</v>
      </c>
      <c r="P29" s="168">
        <f t="shared" si="7"/>
        <v>501.57</v>
      </c>
      <c r="Q29" s="168">
        <f t="shared" si="7"/>
        <v>103</v>
      </c>
      <c r="R29" s="168">
        <f t="shared" si="7"/>
        <v>503.58</v>
      </c>
      <c r="S29" s="168">
        <f t="shared" si="7"/>
        <v>426</v>
      </c>
      <c r="T29" s="168">
        <f t="shared" si="7"/>
        <v>2685.39</v>
      </c>
      <c r="U29" s="168">
        <f t="shared" si="7"/>
        <v>708</v>
      </c>
      <c r="V29" s="168">
        <f t="shared" si="7"/>
        <v>4000.04</v>
      </c>
      <c r="W29" s="168">
        <f t="shared" si="7"/>
        <v>10000</v>
      </c>
    </row>
    <row r="36" spans="2:6">
      <c r="B36" s="170"/>
      <c r="C36" s="170" t="s">
        <v>40</v>
      </c>
      <c r="D36" s="170"/>
      <c r="E36" s="170"/>
      <c r="F36" s="170" t="s">
        <v>41</v>
      </c>
    </row>
    <row r="37" spans="2:6">
      <c r="B37" s="170" t="s">
        <v>42</v>
      </c>
      <c r="C37" s="170">
        <v>0.49649999999999</v>
      </c>
      <c r="D37" s="170"/>
      <c r="E37" s="170"/>
      <c r="F37" s="170">
        <f>5900/(汇总1!V25-100)</f>
        <v>0.496461261990223</v>
      </c>
    </row>
    <row r="38" spans="2:6">
      <c r="B38" s="170" t="s">
        <v>43</v>
      </c>
      <c r="C38" s="170">
        <v>0.336561</v>
      </c>
      <c r="D38" s="170"/>
      <c r="E38" s="170"/>
      <c r="F38" s="170">
        <f>4000/(汇总1!V25-100)</f>
        <v>0.33658390643405</v>
      </c>
    </row>
    <row r="39" spans="2:6">
      <c r="B39" s="170" t="s">
        <v>44</v>
      </c>
      <c r="C39" s="170"/>
      <c r="D39" s="170"/>
      <c r="E39" s="170"/>
      <c r="F39" s="170"/>
    </row>
  </sheetData>
  <mergeCells count="16">
    <mergeCell ref="A1:W1"/>
    <mergeCell ref="C2:L2"/>
    <mergeCell ref="M2:V2"/>
    <mergeCell ref="C3:D3"/>
    <mergeCell ref="E3:F3"/>
    <mergeCell ref="G3:H3"/>
    <mergeCell ref="I3:J3"/>
    <mergeCell ref="K3:L3"/>
    <mergeCell ref="M3:N3"/>
    <mergeCell ref="O3:P3"/>
    <mergeCell ref="Q3:R3"/>
    <mergeCell ref="S3:T3"/>
    <mergeCell ref="U3:V3"/>
    <mergeCell ref="A2:A4"/>
    <mergeCell ref="B2:B4"/>
    <mergeCell ref="W2:W3"/>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L29" sqref="L29"/>
    </sheetView>
  </sheetViews>
  <sheetFormatPr defaultColWidth="9" defaultRowHeight="14.4" outlineLevelRow="2" outlineLevelCol="7"/>
  <cols>
    <col min="1" max="1" width="4.87962962962963" customWidth="1"/>
    <col min="2" max="2" width="6.62962962962963" customWidth="1"/>
    <col min="3" max="3" width="17.8796296296296" customWidth="1"/>
    <col min="4" max="4" width="23.75" customWidth="1"/>
    <col min="5" max="5" width="14" customWidth="1"/>
    <col min="6" max="6" width="15.6296296296296" customWidth="1"/>
    <col min="7" max="7" width="11.25" customWidth="1"/>
    <col min="8" max="8" width="10.5" customWidth="1"/>
  </cols>
  <sheetData>
    <row r="1" s="31" customFormat="1" ht="36" spans="1:8">
      <c r="A1" s="32" t="s">
        <v>1</v>
      </c>
      <c r="B1" s="32" t="s">
        <v>47</v>
      </c>
      <c r="C1" s="32" t="s">
        <v>48</v>
      </c>
      <c r="D1" s="32" t="s">
        <v>49</v>
      </c>
      <c r="E1" s="32" t="s">
        <v>50</v>
      </c>
      <c r="F1" s="33" t="s">
        <v>829</v>
      </c>
      <c r="G1" s="4" t="s">
        <v>57</v>
      </c>
      <c r="H1" s="4" t="s">
        <v>58</v>
      </c>
    </row>
    <row r="2" spans="1:8">
      <c r="A2" s="34">
        <v>1</v>
      </c>
      <c r="B2" s="34" t="s">
        <v>8</v>
      </c>
      <c r="C2" s="34" t="s">
        <v>830</v>
      </c>
      <c r="D2" s="34" t="s">
        <v>831</v>
      </c>
      <c r="E2" s="34" t="s">
        <v>832</v>
      </c>
      <c r="F2" s="34">
        <v>10</v>
      </c>
      <c r="G2" s="35">
        <f>ROUND(F2*汇总2!C37,2)</f>
        <v>4.96</v>
      </c>
      <c r="H2" s="35">
        <f>ROUND(F2*汇总2!C38,2)</f>
        <v>3.37</v>
      </c>
    </row>
    <row r="3" spans="1:8">
      <c r="A3" s="34"/>
      <c r="B3" s="34" t="s">
        <v>209</v>
      </c>
      <c r="C3" s="34"/>
      <c r="D3" s="34"/>
      <c r="E3" s="34"/>
      <c r="F3" s="34">
        <v>10</v>
      </c>
      <c r="G3" s="36">
        <f>SUM(G2:G2)</f>
        <v>4.96</v>
      </c>
      <c r="H3" s="36">
        <f>SUM(H2:H2)</f>
        <v>3.37</v>
      </c>
    </row>
  </sheetData>
  <mergeCells count="1">
    <mergeCell ref="B3:D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6"/>
  <sheetViews>
    <sheetView workbookViewId="0">
      <selection activeCell="C2" sqref="C2"/>
    </sheetView>
  </sheetViews>
  <sheetFormatPr defaultColWidth="9" defaultRowHeight="14.4"/>
  <cols>
    <col min="1" max="1" width="4.87962962962963" style="10" customWidth="1"/>
    <col min="2" max="2" width="8.37962962962963" style="8" customWidth="1"/>
    <col min="3" max="3" width="31.5" style="11" customWidth="1"/>
    <col min="4" max="4" width="14.6296296296296" style="11" customWidth="1"/>
    <col min="5" max="5" width="8.37962962962963" style="10" customWidth="1"/>
    <col min="6" max="6" width="49" style="10" hidden="1" customWidth="1"/>
    <col min="7" max="7" width="16" style="10" customWidth="1"/>
    <col min="8" max="8" width="13.75" style="10" customWidth="1"/>
    <col min="9" max="9" width="11.8796296296296" style="10" customWidth="1"/>
    <col min="10" max="10" width="17.8796296296296" style="10" customWidth="1"/>
    <col min="11" max="11" width="10.75" style="12" customWidth="1"/>
    <col min="12" max="12" width="11.8796296296296" style="10" customWidth="1"/>
    <col min="13" max="16384" width="9" style="10"/>
  </cols>
  <sheetData>
    <row r="1" ht="22.2" spans="1:14">
      <c r="A1" s="13" t="s">
        <v>833</v>
      </c>
      <c r="B1" s="13"/>
      <c r="C1" s="13"/>
      <c r="D1" s="13"/>
      <c r="E1" s="13"/>
      <c r="F1" s="14"/>
      <c r="G1" s="13"/>
      <c r="H1" s="13"/>
      <c r="I1" s="13"/>
      <c r="J1" s="13"/>
      <c r="K1" s="13"/>
      <c r="L1" s="13"/>
      <c r="M1" s="13"/>
      <c r="N1" s="13"/>
    </row>
    <row r="2" s="8" customFormat="1" ht="36" spans="1:14">
      <c r="A2" s="15" t="s">
        <v>1</v>
      </c>
      <c r="B2" s="15" t="s">
        <v>47</v>
      </c>
      <c r="C2" s="15" t="s">
        <v>834</v>
      </c>
      <c r="D2" s="15" t="s">
        <v>50</v>
      </c>
      <c r="E2" s="15" t="s">
        <v>835</v>
      </c>
      <c r="F2" s="15" t="s">
        <v>836</v>
      </c>
      <c r="G2" s="16" t="s">
        <v>837</v>
      </c>
      <c r="H2" s="16" t="s">
        <v>838</v>
      </c>
      <c r="I2" s="16" t="s">
        <v>233</v>
      </c>
      <c r="J2" s="16" t="s">
        <v>839</v>
      </c>
      <c r="K2" s="3" t="s">
        <v>837</v>
      </c>
      <c r="L2" s="16" t="s">
        <v>840</v>
      </c>
      <c r="M2" s="15" t="s">
        <v>57</v>
      </c>
      <c r="N2" s="15" t="s">
        <v>58</v>
      </c>
    </row>
    <row r="3" s="9" customFormat="1" ht="24" spans="1:14">
      <c r="A3" s="17">
        <v>1</v>
      </c>
      <c r="B3" s="17" t="s">
        <v>6</v>
      </c>
      <c r="C3" s="18" t="s">
        <v>841</v>
      </c>
      <c r="D3" s="18" t="s">
        <v>842</v>
      </c>
      <c r="E3" s="17">
        <v>3000</v>
      </c>
      <c r="F3" s="17">
        <v>30</v>
      </c>
      <c r="G3" s="19">
        <v>146.25</v>
      </c>
      <c r="H3" s="19">
        <v>3000</v>
      </c>
      <c r="I3" s="19">
        <v>100</v>
      </c>
      <c r="J3" s="19">
        <v>3405.98</v>
      </c>
      <c r="K3" s="19">
        <v>146.25</v>
      </c>
      <c r="L3" s="19">
        <v>58.83</v>
      </c>
      <c r="M3" s="19">
        <f>ROUND(L3*汇总2!C37,2)</f>
        <v>29.21</v>
      </c>
      <c r="N3" s="19">
        <f>ROUND(L3*汇总2!C38,2)</f>
        <v>19.8</v>
      </c>
    </row>
    <row r="4" s="9" customFormat="1" ht="24" spans="1:14">
      <c r="A4" s="17">
        <v>2</v>
      </c>
      <c r="B4" s="17" t="s">
        <v>6</v>
      </c>
      <c r="C4" s="20" t="s">
        <v>367</v>
      </c>
      <c r="D4" s="18" t="s">
        <v>842</v>
      </c>
      <c r="E4" s="17">
        <v>200</v>
      </c>
      <c r="F4" s="17">
        <v>3.3</v>
      </c>
      <c r="G4" s="19">
        <v>79000</v>
      </c>
      <c r="H4" s="19">
        <v>200</v>
      </c>
      <c r="I4" s="19">
        <v>3.97</v>
      </c>
      <c r="J4" s="19">
        <v>3.95</v>
      </c>
      <c r="K4" s="19">
        <v>7.293615</v>
      </c>
      <c r="L4" s="19">
        <v>0.06</v>
      </c>
      <c r="M4" s="19">
        <f>ROUND(L4*汇总2!C37,2)</f>
        <v>0.03</v>
      </c>
      <c r="N4" s="19">
        <f>ROUND(L4*汇总2!C38,2)</f>
        <v>0.02</v>
      </c>
    </row>
    <row r="5" s="9" customFormat="1" ht="24" spans="1:14">
      <c r="A5" s="17">
        <v>3</v>
      </c>
      <c r="B5" s="17" t="s">
        <v>6</v>
      </c>
      <c r="C5" s="20" t="s">
        <v>372</v>
      </c>
      <c r="D5" s="18" t="s">
        <v>842</v>
      </c>
      <c r="E5" s="17">
        <v>105</v>
      </c>
      <c r="F5" s="17">
        <v>0.25</v>
      </c>
      <c r="G5" s="19">
        <v>6.51</v>
      </c>
      <c r="H5" s="19">
        <v>105</v>
      </c>
      <c r="I5" s="19">
        <v>1.9</v>
      </c>
      <c r="J5" s="19">
        <v>4.8</v>
      </c>
      <c r="K5" s="19">
        <v>3.349686</v>
      </c>
      <c r="L5" s="19">
        <v>0.09</v>
      </c>
      <c r="M5" s="19">
        <f>ROUND(L5*汇总2!C37,2)</f>
        <v>0.04</v>
      </c>
      <c r="N5" s="19">
        <f>ROUND(L5*汇总2!C38,2)</f>
        <v>0.03</v>
      </c>
    </row>
    <row r="6" s="9" customFormat="1" ht="24" spans="1:14">
      <c r="A6" s="17">
        <v>4</v>
      </c>
      <c r="B6" s="17" t="s">
        <v>6</v>
      </c>
      <c r="C6" s="18" t="s">
        <v>553</v>
      </c>
      <c r="D6" s="18" t="s">
        <v>842</v>
      </c>
      <c r="E6" s="17">
        <v>4600</v>
      </c>
      <c r="F6" s="17" t="s">
        <v>843</v>
      </c>
      <c r="G6" s="19">
        <v>190.13</v>
      </c>
      <c r="H6" s="19">
        <v>4600</v>
      </c>
      <c r="I6" s="19">
        <v>95</v>
      </c>
      <c r="J6" s="19">
        <v>3924.58</v>
      </c>
      <c r="K6" s="19">
        <v>201.603182</v>
      </c>
      <c r="L6" s="19">
        <v>63.7</v>
      </c>
      <c r="M6" s="19">
        <f>ROUND(L6*汇总2!C37,2)</f>
        <v>31.63</v>
      </c>
      <c r="N6" s="19">
        <f>ROUND(L6*汇总2!C38,2)</f>
        <v>21.44</v>
      </c>
    </row>
    <row r="7" s="9" customFormat="1" ht="24" spans="1:14">
      <c r="A7" s="17">
        <v>5</v>
      </c>
      <c r="B7" s="17" t="s">
        <v>6</v>
      </c>
      <c r="C7" s="18" t="s">
        <v>243</v>
      </c>
      <c r="D7" s="18" t="s">
        <v>842</v>
      </c>
      <c r="E7" s="21">
        <v>166</v>
      </c>
      <c r="F7" s="21">
        <v>3.9</v>
      </c>
      <c r="G7" s="22">
        <v>5.36824</v>
      </c>
      <c r="H7" s="22">
        <v>166</v>
      </c>
      <c r="I7" s="19">
        <v>2.68</v>
      </c>
      <c r="J7" s="19">
        <v>210.06</v>
      </c>
      <c r="K7" s="19">
        <v>5.36824</v>
      </c>
      <c r="L7" s="19">
        <v>2.68</v>
      </c>
      <c r="M7" s="19">
        <f>ROUND(L7*汇总2!C37,2)</f>
        <v>1.33</v>
      </c>
      <c r="N7" s="19">
        <f>ROUND(L7*汇总2!C38,2)</f>
        <v>0.9</v>
      </c>
    </row>
    <row r="8" s="9" customFormat="1" ht="24" spans="1:14">
      <c r="A8" s="17">
        <v>6</v>
      </c>
      <c r="B8" s="17" t="s">
        <v>6</v>
      </c>
      <c r="C8" s="18" t="s">
        <v>844</v>
      </c>
      <c r="D8" s="18" t="s">
        <v>842</v>
      </c>
      <c r="E8" s="21">
        <v>459.19</v>
      </c>
      <c r="F8" s="21">
        <v>3.8</v>
      </c>
      <c r="G8" s="22">
        <v>5.94</v>
      </c>
      <c r="H8" s="22">
        <v>459.19</v>
      </c>
      <c r="I8" s="19">
        <v>5.94</v>
      </c>
      <c r="J8" s="19">
        <v>909.05</v>
      </c>
      <c r="K8" s="19">
        <v>11.880693</v>
      </c>
      <c r="L8" s="19">
        <v>3.79</v>
      </c>
      <c r="M8" s="19">
        <f>ROUND(L8*汇总2!C37,2)</f>
        <v>1.88</v>
      </c>
      <c r="N8" s="19">
        <f>ROUND(L8*汇总2!C38,2)</f>
        <v>1.28</v>
      </c>
    </row>
    <row r="9" s="9" customFormat="1" ht="24" spans="1:14">
      <c r="A9" s="17">
        <v>7</v>
      </c>
      <c r="B9" s="17" t="s">
        <v>6</v>
      </c>
      <c r="C9" s="18" t="s">
        <v>115</v>
      </c>
      <c r="D9" s="18" t="s">
        <v>842</v>
      </c>
      <c r="E9" s="21">
        <v>200</v>
      </c>
      <c r="F9" s="21">
        <v>3.65</v>
      </c>
      <c r="G9" s="19"/>
      <c r="H9" s="19"/>
      <c r="I9" s="19">
        <v>3.6</v>
      </c>
      <c r="J9" s="19">
        <v>3.5</v>
      </c>
      <c r="K9" s="19">
        <v>6.322407</v>
      </c>
      <c r="L9" s="19">
        <v>0.28</v>
      </c>
      <c r="M9" s="19">
        <f>ROUND(L9*汇总2!C37,2)</f>
        <v>0.14</v>
      </c>
      <c r="N9" s="19">
        <f>ROUND(L9*汇总2!C38,2)</f>
        <v>0.09</v>
      </c>
    </row>
    <row r="10" s="9" customFormat="1" ht="24" spans="1:14">
      <c r="A10" s="17">
        <v>8</v>
      </c>
      <c r="B10" s="17" t="s">
        <v>8</v>
      </c>
      <c r="C10" s="23" t="s">
        <v>845</v>
      </c>
      <c r="D10" s="18" t="s">
        <v>842</v>
      </c>
      <c r="E10" s="17">
        <v>305</v>
      </c>
      <c r="F10" s="17">
        <v>5.5</v>
      </c>
      <c r="G10" s="19">
        <v>11.575</v>
      </c>
      <c r="H10" s="19">
        <v>305</v>
      </c>
      <c r="I10" s="19">
        <v>5.7875</v>
      </c>
      <c r="J10" s="19">
        <v>307.92</v>
      </c>
      <c r="K10" s="19">
        <v>0.58</v>
      </c>
      <c r="L10" s="19">
        <v>2.77</v>
      </c>
      <c r="M10" s="19">
        <f>ROUND(L10*汇总2!C37,2)</f>
        <v>1.38</v>
      </c>
      <c r="N10" s="19">
        <f>ROUND(L10*汇总2!C38,2)</f>
        <v>0.93</v>
      </c>
    </row>
    <row r="11" s="9" customFormat="1" ht="24" spans="1:14">
      <c r="A11" s="17">
        <v>9</v>
      </c>
      <c r="B11" s="17" t="s">
        <v>8</v>
      </c>
      <c r="C11" s="23" t="s">
        <v>135</v>
      </c>
      <c r="D11" s="18" t="s">
        <v>842</v>
      </c>
      <c r="E11" s="17">
        <v>5300</v>
      </c>
      <c r="F11" s="17">
        <v>7</v>
      </c>
      <c r="G11" s="19">
        <v>226.375586</v>
      </c>
      <c r="H11" s="19">
        <v>5300</v>
      </c>
      <c r="I11" s="19">
        <v>100</v>
      </c>
      <c r="J11" s="19">
        <v>8.92</v>
      </c>
      <c r="K11" s="19">
        <v>226.38</v>
      </c>
      <c r="L11" s="19">
        <v>0.1</v>
      </c>
      <c r="M11" s="19">
        <f>ROUND(L11*汇总2!C37,2)</f>
        <v>0.05</v>
      </c>
      <c r="N11" s="19">
        <f>ROUND(L11*汇总2!C38,2)</f>
        <v>0.03</v>
      </c>
    </row>
    <row r="12" s="9" customFormat="1" ht="24" spans="1:14">
      <c r="A12" s="17">
        <v>10</v>
      </c>
      <c r="B12" s="17" t="s">
        <v>8</v>
      </c>
      <c r="C12" s="23" t="s">
        <v>584</v>
      </c>
      <c r="D12" s="18" t="s">
        <v>842</v>
      </c>
      <c r="E12" s="17">
        <v>547.7</v>
      </c>
      <c r="F12" s="17">
        <v>3.4</v>
      </c>
      <c r="G12" s="19">
        <v>15.14</v>
      </c>
      <c r="H12" s="19">
        <v>547.7</v>
      </c>
      <c r="I12" s="19">
        <v>7.57</v>
      </c>
      <c r="J12" s="19">
        <v>720.31</v>
      </c>
      <c r="K12" s="19">
        <v>15.138535</v>
      </c>
      <c r="L12" s="19">
        <v>7.57</v>
      </c>
      <c r="M12" s="19">
        <f>ROUND(L12*汇总2!C37,2)</f>
        <v>3.76</v>
      </c>
      <c r="N12" s="19">
        <f>ROUND(L12*汇总2!C38,2)</f>
        <v>2.55</v>
      </c>
    </row>
    <row r="13" s="9" customFormat="1" ht="24" spans="1:14">
      <c r="A13" s="17">
        <v>11</v>
      </c>
      <c r="B13" s="17" t="s">
        <v>8</v>
      </c>
      <c r="C13" s="23" t="s">
        <v>220</v>
      </c>
      <c r="D13" s="18" t="s">
        <v>842</v>
      </c>
      <c r="E13" s="17">
        <v>4600</v>
      </c>
      <c r="F13" s="17">
        <v>3.45</v>
      </c>
      <c r="G13" s="19">
        <v>61.4</v>
      </c>
      <c r="H13" s="19">
        <v>4600</v>
      </c>
      <c r="I13" s="19">
        <v>30.69</v>
      </c>
      <c r="J13" s="19">
        <v>1937.73</v>
      </c>
      <c r="K13" s="19">
        <v>61.4</v>
      </c>
      <c r="L13" s="19">
        <v>23.53</v>
      </c>
      <c r="M13" s="19">
        <f>ROUND(L13*汇总2!C37,2)</f>
        <v>11.68</v>
      </c>
      <c r="N13" s="19">
        <f>ROUND(L13*汇总2!C38,2)</f>
        <v>7.92</v>
      </c>
    </row>
    <row r="14" s="9" customFormat="1" ht="24" spans="1:14">
      <c r="A14" s="17">
        <v>12</v>
      </c>
      <c r="B14" s="17" t="s">
        <v>8</v>
      </c>
      <c r="C14" s="23" t="s">
        <v>846</v>
      </c>
      <c r="D14" s="18" t="s">
        <v>842</v>
      </c>
      <c r="E14" s="17">
        <v>5275</v>
      </c>
      <c r="F14" s="17">
        <v>3.65</v>
      </c>
      <c r="G14" s="19">
        <v>99.69</v>
      </c>
      <c r="H14" s="19">
        <v>4175</v>
      </c>
      <c r="I14" s="19">
        <v>77.37</v>
      </c>
      <c r="J14" s="19">
        <v>5271.99</v>
      </c>
      <c r="K14" s="19">
        <v>99.68702</v>
      </c>
      <c r="L14" s="19">
        <v>59.43</v>
      </c>
      <c r="M14" s="19">
        <f>ROUND(L14*汇总2!C37,2)</f>
        <v>29.51</v>
      </c>
      <c r="N14" s="19">
        <f>ROUND(L14*汇总2!C38,2)</f>
        <v>20</v>
      </c>
    </row>
    <row r="15" s="9" customFormat="1" ht="24" spans="1:14">
      <c r="A15" s="17">
        <v>13</v>
      </c>
      <c r="B15" s="17" t="s">
        <v>8</v>
      </c>
      <c r="C15" s="23" t="s">
        <v>585</v>
      </c>
      <c r="D15" s="18" t="s">
        <v>842</v>
      </c>
      <c r="E15" s="17">
        <v>11800</v>
      </c>
      <c r="F15" s="17" t="s">
        <v>847</v>
      </c>
      <c r="G15" s="19">
        <v>203.08</v>
      </c>
      <c r="H15" s="19">
        <v>11800</v>
      </c>
      <c r="I15" s="19">
        <v>100</v>
      </c>
      <c r="J15" s="19">
        <v>11312.04</v>
      </c>
      <c r="K15" s="19">
        <v>262.000555</v>
      </c>
      <c r="L15" s="19">
        <v>100</v>
      </c>
      <c r="M15" s="19">
        <f>ROUND(L15*汇总2!C37,2)</f>
        <v>49.65</v>
      </c>
      <c r="N15" s="19">
        <f>ROUND(L15*汇总2!C38,2)</f>
        <v>33.66</v>
      </c>
    </row>
    <row r="16" s="9" customFormat="1" ht="24" spans="1:14">
      <c r="A16" s="17">
        <v>14</v>
      </c>
      <c r="B16" s="17" t="s">
        <v>8</v>
      </c>
      <c r="C16" s="23" t="s">
        <v>848</v>
      </c>
      <c r="D16" s="18" t="s">
        <v>842</v>
      </c>
      <c r="E16" s="17">
        <v>2300</v>
      </c>
      <c r="F16" s="17" t="s">
        <v>849</v>
      </c>
      <c r="G16" s="19">
        <v>107.56</v>
      </c>
      <c r="H16" s="19">
        <v>2300</v>
      </c>
      <c r="I16" s="19">
        <v>34.94</v>
      </c>
      <c r="J16" s="19">
        <v>320.15</v>
      </c>
      <c r="K16" s="19">
        <v>107.56</v>
      </c>
      <c r="L16" s="19">
        <v>4.96</v>
      </c>
      <c r="M16" s="19">
        <f>ROUND(L16*汇总2!C37,2)</f>
        <v>2.46</v>
      </c>
      <c r="N16" s="19">
        <f>ROUND(L16*汇总2!C38,2)</f>
        <v>1.67</v>
      </c>
    </row>
    <row r="17" s="9" customFormat="1" ht="14.25" customHeight="1" spans="1:14">
      <c r="A17" s="17">
        <v>15</v>
      </c>
      <c r="B17" s="17" t="s">
        <v>8</v>
      </c>
      <c r="C17" s="23" t="s">
        <v>207</v>
      </c>
      <c r="D17" s="18" t="s">
        <v>842</v>
      </c>
      <c r="E17" s="17">
        <v>2822</v>
      </c>
      <c r="F17" s="17">
        <v>6.6</v>
      </c>
      <c r="G17" s="19">
        <v>58.9733</v>
      </c>
      <c r="H17" s="19">
        <v>2822</v>
      </c>
      <c r="I17" s="19">
        <v>29.4867</v>
      </c>
      <c r="J17" s="19">
        <v>1559.34</v>
      </c>
      <c r="K17" s="19">
        <v>58.973308</v>
      </c>
      <c r="L17" s="19">
        <v>27.68</v>
      </c>
      <c r="M17" s="19">
        <f>ROUND(L17*汇总2!C37,2)</f>
        <v>13.74</v>
      </c>
      <c r="N17" s="19">
        <f>ROUND(L17*汇总2!C38,2)</f>
        <v>9.32</v>
      </c>
    </row>
    <row r="18" s="9" customFormat="1" ht="24" spans="1:14">
      <c r="A18" s="17">
        <v>16</v>
      </c>
      <c r="B18" s="17" t="s">
        <v>8</v>
      </c>
      <c r="C18" s="23" t="s">
        <v>124</v>
      </c>
      <c r="D18" s="18" t="s">
        <v>842</v>
      </c>
      <c r="E18" s="17">
        <v>288</v>
      </c>
      <c r="F18" s="17">
        <v>3.55</v>
      </c>
      <c r="G18" s="19">
        <v>8.5118</v>
      </c>
      <c r="H18" s="19">
        <v>288</v>
      </c>
      <c r="I18" s="19">
        <v>8.5118</v>
      </c>
      <c r="J18" s="19">
        <v>0</v>
      </c>
      <c r="K18" s="19">
        <v>8.5118</v>
      </c>
      <c r="L18" s="19">
        <v>0</v>
      </c>
      <c r="M18" s="19">
        <f>ROUND(L18*汇总2!C37,2)</f>
        <v>0</v>
      </c>
      <c r="N18" s="19">
        <f>ROUND(L18*汇总2!C38,2)</f>
        <v>0</v>
      </c>
    </row>
    <row r="19" s="9" customFormat="1" ht="24" spans="1:14">
      <c r="A19" s="17">
        <v>17</v>
      </c>
      <c r="B19" s="17" t="s">
        <v>8</v>
      </c>
      <c r="C19" s="23" t="s">
        <v>850</v>
      </c>
      <c r="D19" s="18" t="s">
        <v>842</v>
      </c>
      <c r="E19" s="17">
        <v>680</v>
      </c>
      <c r="F19" s="17">
        <v>6</v>
      </c>
      <c r="G19" s="19">
        <v>15.6</v>
      </c>
      <c r="H19" s="19">
        <v>680</v>
      </c>
      <c r="I19" s="19">
        <v>7.8</v>
      </c>
      <c r="J19" s="19">
        <v>345.72</v>
      </c>
      <c r="K19" s="19">
        <v>15.6233</v>
      </c>
      <c r="L19" s="19">
        <v>3.32</v>
      </c>
      <c r="M19" s="19">
        <f>ROUND(L19*汇总2!C37,2)</f>
        <v>1.65</v>
      </c>
      <c r="N19" s="19">
        <f>ROUND(L19*汇总2!C38,2)</f>
        <v>1.12</v>
      </c>
    </row>
    <row r="20" s="9" customFormat="1" ht="24" spans="1:14">
      <c r="A20" s="17">
        <v>18</v>
      </c>
      <c r="B20" s="17" t="s">
        <v>8</v>
      </c>
      <c r="C20" s="23" t="s">
        <v>816</v>
      </c>
      <c r="D20" s="18" t="s">
        <v>842</v>
      </c>
      <c r="E20" s="17">
        <v>100</v>
      </c>
      <c r="F20" s="17">
        <v>3.95</v>
      </c>
      <c r="G20" s="19">
        <v>3.951</v>
      </c>
      <c r="H20" s="19">
        <v>100</v>
      </c>
      <c r="I20" s="19">
        <v>1.9755</v>
      </c>
      <c r="J20" s="19">
        <v>155.3</v>
      </c>
      <c r="K20" s="19">
        <v>39.51</v>
      </c>
      <c r="L20" s="19">
        <v>1.75</v>
      </c>
      <c r="M20" s="19">
        <f>ROUND(L20*汇总2!C37,2)</f>
        <v>0.87</v>
      </c>
      <c r="N20" s="19">
        <f>ROUND(L20*汇总2!C38,2)</f>
        <v>0.59</v>
      </c>
    </row>
    <row r="21" s="9" customFormat="1" ht="24" spans="1:14">
      <c r="A21" s="17">
        <v>19</v>
      </c>
      <c r="B21" s="17" t="s">
        <v>8</v>
      </c>
      <c r="C21" s="23" t="s">
        <v>851</v>
      </c>
      <c r="D21" s="18" t="s">
        <v>842</v>
      </c>
      <c r="E21" s="17">
        <v>100</v>
      </c>
      <c r="F21" s="17">
        <v>4.2</v>
      </c>
      <c r="G21" s="19">
        <v>0.112</v>
      </c>
      <c r="H21" s="19">
        <v>100</v>
      </c>
      <c r="I21" s="19">
        <v>0.056</v>
      </c>
      <c r="J21" s="19">
        <v>0</v>
      </c>
      <c r="K21" s="19">
        <v>2.789716</v>
      </c>
      <c r="L21" s="19">
        <v>0</v>
      </c>
      <c r="M21" s="19">
        <f>ROUND(L21*汇总2!C37,2)</f>
        <v>0</v>
      </c>
      <c r="N21" s="19">
        <f>ROUND(L21*汇总2!C38,2)</f>
        <v>0</v>
      </c>
    </row>
    <row r="22" s="9" customFormat="1" ht="24" spans="1:14">
      <c r="A22" s="17">
        <v>20</v>
      </c>
      <c r="B22" s="17" t="s">
        <v>8</v>
      </c>
      <c r="C22" s="23" t="s">
        <v>852</v>
      </c>
      <c r="D22" s="18" t="s">
        <v>842</v>
      </c>
      <c r="E22" s="17">
        <v>13000</v>
      </c>
      <c r="F22" s="17" t="s">
        <v>853</v>
      </c>
      <c r="G22" s="19">
        <v>217.9</v>
      </c>
      <c r="H22" s="19">
        <v>13000</v>
      </c>
      <c r="I22" s="19">
        <v>100</v>
      </c>
      <c r="J22" s="19">
        <v>16991.83</v>
      </c>
      <c r="K22" s="19">
        <v>483.06</v>
      </c>
      <c r="L22" s="19">
        <v>100</v>
      </c>
      <c r="M22" s="19">
        <f>ROUND(L22*汇总2!C37,2)</f>
        <v>49.65</v>
      </c>
      <c r="N22" s="19">
        <f>ROUND(L22*汇总2!C38,2)</f>
        <v>33.66</v>
      </c>
    </row>
    <row r="23" s="9" customFormat="1" ht="24" spans="1:14">
      <c r="A23" s="17">
        <v>21</v>
      </c>
      <c r="B23" s="17" t="s">
        <v>8</v>
      </c>
      <c r="C23" s="23" t="s">
        <v>854</v>
      </c>
      <c r="D23" s="18" t="s">
        <v>842</v>
      </c>
      <c r="E23" s="17">
        <v>500</v>
      </c>
      <c r="F23" s="17">
        <v>6.9</v>
      </c>
      <c r="G23" s="19">
        <v>19.78</v>
      </c>
      <c r="H23" s="19">
        <v>500</v>
      </c>
      <c r="I23" s="19">
        <v>19.78</v>
      </c>
      <c r="J23" s="19">
        <v>0</v>
      </c>
      <c r="K23" s="19">
        <v>19.785749</v>
      </c>
      <c r="L23" s="19">
        <v>0</v>
      </c>
      <c r="M23" s="19">
        <f>ROUND(L23*汇总2!C37,2)</f>
        <v>0</v>
      </c>
      <c r="N23" s="19">
        <f>ROUND(L23*汇总2!C38,2)</f>
        <v>0</v>
      </c>
    </row>
    <row r="24" s="9" customFormat="1" ht="24" spans="1:14">
      <c r="A24" s="17">
        <v>22</v>
      </c>
      <c r="B24" s="17" t="s">
        <v>8</v>
      </c>
      <c r="C24" s="23" t="s">
        <v>622</v>
      </c>
      <c r="D24" s="18" t="s">
        <v>842</v>
      </c>
      <c r="E24" s="17">
        <v>200</v>
      </c>
      <c r="F24" s="17">
        <v>5.5</v>
      </c>
      <c r="G24" s="19">
        <v>11.12</v>
      </c>
      <c r="H24" s="19">
        <v>200</v>
      </c>
      <c r="I24" s="19">
        <v>5.56</v>
      </c>
      <c r="J24" s="19">
        <v>0</v>
      </c>
      <c r="K24" s="19">
        <v>0</v>
      </c>
      <c r="L24" s="19">
        <v>0</v>
      </c>
      <c r="M24" s="19">
        <f>ROUND(L24*汇总2!C37,2)</f>
        <v>0</v>
      </c>
      <c r="N24" s="19">
        <f>ROUND(L24*汇总2!C38,2)</f>
        <v>0</v>
      </c>
    </row>
    <row r="25" s="9" customFormat="1" ht="24" spans="1:14">
      <c r="A25" s="17">
        <v>23</v>
      </c>
      <c r="B25" s="17" t="s">
        <v>8</v>
      </c>
      <c r="C25" s="23" t="s">
        <v>403</v>
      </c>
      <c r="D25" s="18" t="s">
        <v>842</v>
      </c>
      <c r="E25" s="17">
        <v>100</v>
      </c>
      <c r="F25" s="17">
        <v>3.77</v>
      </c>
      <c r="G25" s="19">
        <v>2.5004</v>
      </c>
      <c r="H25" s="19">
        <v>100</v>
      </c>
      <c r="I25" s="19">
        <v>1.2502</v>
      </c>
      <c r="J25" s="19">
        <v>0</v>
      </c>
      <c r="K25" s="19">
        <v>2.484031</v>
      </c>
      <c r="L25" s="19">
        <v>0</v>
      </c>
      <c r="M25" s="19">
        <f>ROUND(L25*汇总2!C37,2)</f>
        <v>0</v>
      </c>
      <c r="N25" s="19">
        <f>ROUND(L25*汇总2!C38,2)</f>
        <v>0</v>
      </c>
    </row>
    <row r="26" s="9" customFormat="1" ht="24" spans="1:14">
      <c r="A26" s="17">
        <v>24</v>
      </c>
      <c r="B26" s="17" t="s">
        <v>8</v>
      </c>
      <c r="C26" s="23" t="s">
        <v>644</v>
      </c>
      <c r="D26" s="18" t="s">
        <v>842</v>
      </c>
      <c r="E26" s="17">
        <v>31160</v>
      </c>
      <c r="F26" s="17" t="s">
        <v>855</v>
      </c>
      <c r="G26" s="19">
        <v>168.01</v>
      </c>
      <c r="H26" s="19">
        <v>31160</v>
      </c>
      <c r="I26" s="19">
        <v>84</v>
      </c>
      <c r="J26" s="19">
        <v>32484.44</v>
      </c>
      <c r="K26" s="19">
        <v>99.68702</v>
      </c>
      <c r="L26" s="19">
        <v>84</v>
      </c>
      <c r="M26" s="19">
        <f>ROUND(L26*汇总2!C37,2)</f>
        <v>41.71</v>
      </c>
      <c r="N26" s="19">
        <f>ROUND(L26*汇总2!C38,2)</f>
        <v>28.27</v>
      </c>
    </row>
    <row r="27" s="9" customFormat="1" ht="24" spans="1:14">
      <c r="A27" s="17">
        <v>25</v>
      </c>
      <c r="B27" s="17" t="s">
        <v>8</v>
      </c>
      <c r="C27" s="23" t="s">
        <v>213</v>
      </c>
      <c r="D27" s="18" t="s">
        <v>842</v>
      </c>
      <c r="E27" s="17">
        <v>2988</v>
      </c>
      <c r="F27" s="17" t="s">
        <v>856</v>
      </c>
      <c r="G27" s="19">
        <v>77.36</v>
      </c>
      <c r="H27" s="19">
        <v>2988</v>
      </c>
      <c r="I27" s="19">
        <v>38.9893</v>
      </c>
      <c r="J27" s="19">
        <v>2166.96</v>
      </c>
      <c r="K27" s="19">
        <v>77.36</v>
      </c>
      <c r="L27" s="19">
        <v>35.13</v>
      </c>
      <c r="M27" s="19">
        <f>ROUND(L27*汇总2!C37,2)</f>
        <v>17.44</v>
      </c>
      <c r="N27" s="19">
        <f>ROUND(L27*汇总2!C38,2)</f>
        <v>11.82</v>
      </c>
    </row>
    <row r="28" s="9" customFormat="1" ht="24" spans="1:14">
      <c r="A28" s="17">
        <v>26</v>
      </c>
      <c r="B28" s="17" t="s">
        <v>8</v>
      </c>
      <c r="C28" s="23" t="s">
        <v>126</v>
      </c>
      <c r="D28" s="18" t="s">
        <v>842</v>
      </c>
      <c r="E28" s="17">
        <v>100</v>
      </c>
      <c r="F28" s="17">
        <v>3.9</v>
      </c>
      <c r="G28" s="19">
        <v>3.5457</v>
      </c>
      <c r="H28" s="19">
        <v>100</v>
      </c>
      <c r="I28" s="19">
        <v>1.7728</v>
      </c>
      <c r="J28" s="19">
        <v>12.02</v>
      </c>
      <c r="K28" s="19">
        <v>3.446077</v>
      </c>
      <c r="L28" s="19">
        <v>0.34</v>
      </c>
      <c r="M28" s="19">
        <f>ROUND(L28*汇总2!C37,2)</f>
        <v>0.17</v>
      </c>
      <c r="N28" s="19">
        <f>ROUND(L28*汇总2!C38,2)</f>
        <v>0.11</v>
      </c>
    </row>
    <row r="29" s="9" customFormat="1" ht="24" spans="1:14">
      <c r="A29" s="17">
        <v>27</v>
      </c>
      <c r="B29" s="17" t="s">
        <v>8</v>
      </c>
      <c r="C29" s="23" t="s">
        <v>208</v>
      </c>
      <c r="D29" s="18" t="s">
        <v>842</v>
      </c>
      <c r="E29" s="17">
        <v>5830</v>
      </c>
      <c r="F29" s="17" t="s">
        <v>857</v>
      </c>
      <c r="G29" s="19">
        <v>103.279</v>
      </c>
      <c r="H29" s="19">
        <v>5830</v>
      </c>
      <c r="I29" s="19">
        <v>51.6395</v>
      </c>
      <c r="J29" s="19">
        <v>8427.26</v>
      </c>
      <c r="K29" s="19">
        <v>103.28</v>
      </c>
      <c r="L29" s="19">
        <v>51.6395</v>
      </c>
      <c r="M29" s="19">
        <f>ROUND(L29*汇总2!C37,2)</f>
        <v>25.64</v>
      </c>
      <c r="N29" s="19">
        <f>ROUND(L29*汇总2!C38,2)</f>
        <v>17.38</v>
      </c>
    </row>
    <row r="30" s="9" customFormat="1" ht="24" spans="1:14">
      <c r="A30" s="17">
        <v>28</v>
      </c>
      <c r="B30" s="17" t="s">
        <v>8</v>
      </c>
      <c r="C30" s="23" t="s">
        <v>310</v>
      </c>
      <c r="D30" s="18" t="s">
        <v>842</v>
      </c>
      <c r="E30" s="17">
        <v>500</v>
      </c>
      <c r="F30" s="17">
        <v>4.65</v>
      </c>
      <c r="G30" s="19">
        <v>18.51</v>
      </c>
      <c r="H30" s="19">
        <v>500</v>
      </c>
      <c r="I30" s="19">
        <v>9.25</v>
      </c>
      <c r="J30" s="19">
        <v>384.37</v>
      </c>
      <c r="K30" s="19">
        <v>18.518165</v>
      </c>
      <c r="L30" s="19">
        <v>4.31</v>
      </c>
      <c r="M30" s="19">
        <f>ROUND(L30*汇总2!C37,2)</f>
        <v>2.14</v>
      </c>
      <c r="N30" s="19">
        <f>ROUND(L30*汇总2!C38,2)</f>
        <v>1.45</v>
      </c>
    </row>
    <row r="31" s="9" customFormat="1" ht="24" spans="1:14">
      <c r="A31" s="17">
        <v>29</v>
      </c>
      <c r="B31" s="17" t="s">
        <v>8</v>
      </c>
      <c r="C31" s="23" t="s">
        <v>858</v>
      </c>
      <c r="D31" s="18" t="s">
        <v>842</v>
      </c>
      <c r="E31" s="17">
        <v>1500</v>
      </c>
      <c r="F31" s="17">
        <v>3.75</v>
      </c>
      <c r="G31" s="19">
        <v>44.24861</v>
      </c>
      <c r="H31" s="19">
        <v>1500</v>
      </c>
      <c r="I31" s="19">
        <v>44.24861</v>
      </c>
      <c r="J31" s="19">
        <v>0</v>
      </c>
      <c r="K31" s="19">
        <v>44.24861</v>
      </c>
      <c r="L31" s="19">
        <v>0</v>
      </c>
      <c r="M31" s="19">
        <f>ROUND(L31*汇总2!C37,2)</f>
        <v>0</v>
      </c>
      <c r="N31" s="19">
        <f>ROUND(L31*汇总2!C38,2)</f>
        <v>0</v>
      </c>
    </row>
    <row r="32" s="9" customFormat="1" ht="24" spans="1:14">
      <c r="A32" s="17">
        <v>30</v>
      </c>
      <c r="B32" s="17" t="s">
        <v>8</v>
      </c>
      <c r="C32" s="23" t="s">
        <v>573</v>
      </c>
      <c r="D32" s="18" t="s">
        <v>842</v>
      </c>
      <c r="E32" s="17">
        <v>600</v>
      </c>
      <c r="F32" s="17">
        <v>3.71</v>
      </c>
      <c r="G32" s="19">
        <v>22.2675</v>
      </c>
      <c r="H32" s="19">
        <v>600</v>
      </c>
      <c r="I32" s="19">
        <v>11.13375</v>
      </c>
      <c r="J32" s="19">
        <v>544.53</v>
      </c>
      <c r="K32" s="19">
        <v>22.2675</v>
      </c>
      <c r="L32" s="19">
        <v>5.1</v>
      </c>
      <c r="M32" s="19">
        <f>ROUND(L32*汇总2!C37,2)</f>
        <v>2.53</v>
      </c>
      <c r="N32" s="19">
        <f>ROUND(L32*汇总2!C38,2)</f>
        <v>1.72</v>
      </c>
    </row>
    <row r="33" s="9" customFormat="1" ht="24" spans="1:14">
      <c r="A33" s="17">
        <v>31</v>
      </c>
      <c r="B33" s="17" t="s">
        <v>8</v>
      </c>
      <c r="C33" s="23" t="s">
        <v>311</v>
      </c>
      <c r="D33" s="18" t="s">
        <v>842</v>
      </c>
      <c r="E33" s="17">
        <v>16870</v>
      </c>
      <c r="F33" s="17" t="s">
        <v>859</v>
      </c>
      <c r="G33" s="19">
        <v>317.51</v>
      </c>
      <c r="H33" s="19">
        <v>16870</v>
      </c>
      <c r="I33" s="19">
        <v>100</v>
      </c>
      <c r="J33" s="19">
        <v>17466.9</v>
      </c>
      <c r="K33" s="19">
        <v>409.25</v>
      </c>
      <c r="L33" s="19">
        <v>100</v>
      </c>
      <c r="M33" s="19">
        <f>ROUND(L33*汇总2!C37,2)</f>
        <v>49.65</v>
      </c>
      <c r="N33" s="19">
        <f>ROUND(L33*汇总2!C38,2)</f>
        <v>33.66</v>
      </c>
    </row>
    <row r="34" s="9" customFormat="1" ht="24" spans="1:14">
      <c r="A34" s="17">
        <v>32</v>
      </c>
      <c r="B34" s="17" t="s">
        <v>8</v>
      </c>
      <c r="C34" s="23" t="s">
        <v>860</v>
      </c>
      <c r="D34" s="18" t="s">
        <v>842</v>
      </c>
      <c r="E34" s="17">
        <v>7330</v>
      </c>
      <c r="F34" s="17" t="s">
        <v>861</v>
      </c>
      <c r="G34" s="19">
        <v>157.97</v>
      </c>
      <c r="H34" s="19">
        <v>7330</v>
      </c>
      <c r="I34" s="19">
        <v>78.98</v>
      </c>
      <c r="J34" s="19">
        <v>9613.55</v>
      </c>
      <c r="K34" s="19">
        <v>157.97</v>
      </c>
      <c r="L34" s="19">
        <v>78.98</v>
      </c>
      <c r="M34" s="19">
        <f>ROUND(L34*汇总2!C37,2)</f>
        <v>39.21</v>
      </c>
      <c r="N34" s="19">
        <f>ROUND(L34*汇总2!C38,2)</f>
        <v>26.58</v>
      </c>
    </row>
    <row r="35" s="9" customFormat="1" ht="24" spans="1:14">
      <c r="A35" s="17">
        <v>33</v>
      </c>
      <c r="B35" s="17" t="s">
        <v>8</v>
      </c>
      <c r="C35" s="23" t="s">
        <v>612</v>
      </c>
      <c r="D35" s="18" t="s">
        <v>842</v>
      </c>
      <c r="E35" s="17">
        <v>3628</v>
      </c>
      <c r="F35" s="17" t="s">
        <v>862</v>
      </c>
      <c r="G35" s="19">
        <v>72.37</v>
      </c>
      <c r="H35" s="19">
        <v>3628</v>
      </c>
      <c r="I35" s="19">
        <v>36.2</v>
      </c>
      <c r="J35" s="19">
        <v>3634.15</v>
      </c>
      <c r="K35" s="19">
        <v>76.35</v>
      </c>
      <c r="L35" s="19">
        <v>34.07</v>
      </c>
      <c r="M35" s="19">
        <f>ROUND(L35*汇总2!C37,2)</f>
        <v>16.92</v>
      </c>
      <c r="N35" s="19">
        <f>ROUND(L35*汇总2!C38,2)</f>
        <v>11.47</v>
      </c>
    </row>
    <row r="36" s="9" customFormat="1" ht="24" spans="1:14">
      <c r="A36" s="17">
        <v>34</v>
      </c>
      <c r="B36" s="17" t="s">
        <v>8</v>
      </c>
      <c r="C36" s="23" t="s">
        <v>614</v>
      </c>
      <c r="D36" s="18" t="s">
        <v>842</v>
      </c>
      <c r="E36" s="17">
        <v>154</v>
      </c>
      <c r="F36" s="17">
        <v>3.45</v>
      </c>
      <c r="G36" s="19">
        <v>2.6879</v>
      </c>
      <c r="H36" s="19">
        <v>154</v>
      </c>
      <c r="I36" s="19">
        <v>1.3439</v>
      </c>
      <c r="J36" s="19">
        <v>111.13</v>
      </c>
      <c r="K36" s="19">
        <v>2.68794</v>
      </c>
      <c r="L36" s="19">
        <v>0.58</v>
      </c>
      <c r="M36" s="19">
        <f>ROUND(L36*汇总2!C37,2)</f>
        <v>0.29</v>
      </c>
      <c r="N36" s="19">
        <f>ROUND(L36*汇总2!C38,2)</f>
        <v>0.2</v>
      </c>
    </row>
    <row r="37" s="9" customFormat="1" ht="24" spans="1:14">
      <c r="A37" s="17">
        <v>35</v>
      </c>
      <c r="B37" s="17" t="s">
        <v>8</v>
      </c>
      <c r="C37" s="23" t="s">
        <v>863</v>
      </c>
      <c r="D37" s="18" t="s">
        <v>842</v>
      </c>
      <c r="E37" s="17">
        <v>1030</v>
      </c>
      <c r="F37" s="17" t="s">
        <v>864</v>
      </c>
      <c r="G37" s="19">
        <v>36.29</v>
      </c>
      <c r="H37" s="19">
        <v>1030</v>
      </c>
      <c r="I37" s="19">
        <v>17.27</v>
      </c>
      <c r="J37" s="19">
        <v>546.07</v>
      </c>
      <c r="K37" s="19">
        <v>34.84</v>
      </c>
      <c r="L37" s="19">
        <v>9.61</v>
      </c>
      <c r="M37" s="19">
        <f>ROUND(L37*汇总2!C37,2)</f>
        <v>4.77</v>
      </c>
      <c r="N37" s="19">
        <f>ROUND(L37*汇总2!C38,2)</f>
        <v>3.23</v>
      </c>
    </row>
    <row r="38" s="9" customFormat="1" ht="24" spans="1:14">
      <c r="A38" s="17">
        <v>36</v>
      </c>
      <c r="B38" s="17" t="s">
        <v>8</v>
      </c>
      <c r="C38" s="23" t="s">
        <v>247</v>
      </c>
      <c r="D38" s="18" t="s">
        <v>842</v>
      </c>
      <c r="E38" s="17">
        <v>100</v>
      </c>
      <c r="F38" s="17">
        <v>4.35</v>
      </c>
      <c r="G38" s="19">
        <v>2.45</v>
      </c>
      <c r="H38" s="19">
        <v>100</v>
      </c>
      <c r="I38" s="19">
        <v>1.178</v>
      </c>
      <c r="J38" s="19">
        <v>0</v>
      </c>
      <c r="K38" s="19">
        <v>0</v>
      </c>
      <c r="L38" s="19">
        <v>0</v>
      </c>
      <c r="M38" s="19">
        <f>ROUND(L38*汇总2!C37,2)</f>
        <v>0</v>
      </c>
      <c r="N38" s="19">
        <f>ROUND(L38*汇总2!C38,2)</f>
        <v>0</v>
      </c>
    </row>
    <row r="39" s="9" customFormat="1" ht="24" spans="1:14">
      <c r="A39" s="17">
        <v>37</v>
      </c>
      <c r="B39" s="17" t="s">
        <v>8</v>
      </c>
      <c r="C39" s="23" t="s">
        <v>608</v>
      </c>
      <c r="D39" s="18" t="s">
        <v>842</v>
      </c>
      <c r="E39" s="17">
        <v>1800</v>
      </c>
      <c r="F39" s="17">
        <v>3.65</v>
      </c>
      <c r="G39" s="19">
        <v>75.73</v>
      </c>
      <c r="H39" s="19">
        <v>1800</v>
      </c>
      <c r="I39" s="19">
        <v>37.86</v>
      </c>
      <c r="J39" s="19">
        <v>2006.96</v>
      </c>
      <c r="K39" s="19">
        <v>35.872638</v>
      </c>
      <c r="L39" s="19">
        <v>31.95</v>
      </c>
      <c r="M39" s="19">
        <f>ROUND(L39*汇总2!C37,2)</f>
        <v>15.86</v>
      </c>
      <c r="N39" s="19">
        <f>ROUND(L39*汇总2!C38,2)</f>
        <v>10.75</v>
      </c>
    </row>
    <row r="40" s="9" customFormat="1" ht="24" spans="1:14">
      <c r="A40" s="17">
        <v>38</v>
      </c>
      <c r="B40" s="17" t="s">
        <v>8</v>
      </c>
      <c r="C40" s="23" t="s">
        <v>666</v>
      </c>
      <c r="D40" s="18" t="s">
        <v>842</v>
      </c>
      <c r="E40" s="17">
        <v>3000</v>
      </c>
      <c r="F40" s="17" t="s">
        <v>865</v>
      </c>
      <c r="G40" s="19">
        <v>45.34</v>
      </c>
      <c r="H40" s="19">
        <v>3000</v>
      </c>
      <c r="I40" s="19">
        <v>22.668057</v>
      </c>
      <c r="J40" s="19">
        <v>2600.73</v>
      </c>
      <c r="K40" s="19">
        <v>47.572705</v>
      </c>
      <c r="L40" s="19">
        <v>22.67</v>
      </c>
      <c r="M40" s="19">
        <f>ROUND(L40*汇总2!C37,2)</f>
        <v>11.26</v>
      </c>
      <c r="N40" s="19">
        <f>ROUND(L40*汇总2!C38,2)</f>
        <v>7.63</v>
      </c>
    </row>
    <row r="41" s="9" customFormat="1" ht="24" spans="1:14">
      <c r="A41" s="17">
        <v>39</v>
      </c>
      <c r="B41" s="17" t="s">
        <v>8</v>
      </c>
      <c r="C41" s="23" t="s">
        <v>866</v>
      </c>
      <c r="D41" s="18" t="s">
        <v>842</v>
      </c>
      <c r="E41" s="17">
        <v>500</v>
      </c>
      <c r="F41" s="17">
        <v>3.9</v>
      </c>
      <c r="G41" s="19">
        <v>13.61</v>
      </c>
      <c r="H41" s="19">
        <v>500</v>
      </c>
      <c r="I41" s="19">
        <v>6.8074</v>
      </c>
      <c r="J41" s="19">
        <v>37.8</v>
      </c>
      <c r="K41" s="19">
        <v>8.913152</v>
      </c>
      <c r="L41" s="19">
        <v>0.8</v>
      </c>
      <c r="M41" s="19">
        <f>ROUND(L41*汇总2!C37,2)</f>
        <v>0.4</v>
      </c>
      <c r="N41" s="19">
        <f>ROUND(L41*汇总2!C38,2)</f>
        <v>0.27</v>
      </c>
    </row>
    <row r="42" s="9" customFormat="1" ht="24" spans="1:14">
      <c r="A42" s="17">
        <v>40</v>
      </c>
      <c r="B42" s="17" t="s">
        <v>8</v>
      </c>
      <c r="C42" s="23" t="s">
        <v>867</v>
      </c>
      <c r="D42" s="18" t="s">
        <v>842</v>
      </c>
      <c r="E42" s="17">
        <v>1500</v>
      </c>
      <c r="F42" s="17">
        <v>3.85</v>
      </c>
      <c r="G42" s="19">
        <v>41.6457</v>
      </c>
      <c r="H42" s="19">
        <v>1500</v>
      </c>
      <c r="I42" s="19">
        <v>20.82</v>
      </c>
      <c r="J42" s="19">
        <v>1710.2</v>
      </c>
      <c r="K42" s="19">
        <v>41.65</v>
      </c>
      <c r="L42" s="19">
        <v>19.13</v>
      </c>
      <c r="M42" s="19">
        <f>ROUND(L42*汇总2!C37,2)</f>
        <v>9.5</v>
      </c>
      <c r="N42" s="19">
        <f>ROUND(L42*汇总2!C38,2)</f>
        <v>6.44</v>
      </c>
    </row>
    <row r="43" s="9" customFormat="1" ht="24" spans="1:14">
      <c r="A43" s="17">
        <v>41</v>
      </c>
      <c r="B43" s="17" t="s">
        <v>8</v>
      </c>
      <c r="C43" s="23" t="s">
        <v>868</v>
      </c>
      <c r="D43" s="18" t="s">
        <v>842</v>
      </c>
      <c r="E43" s="17">
        <v>280</v>
      </c>
      <c r="F43" s="17">
        <v>5.5</v>
      </c>
      <c r="G43" s="19">
        <v>14.401029</v>
      </c>
      <c r="H43" s="19">
        <v>280</v>
      </c>
      <c r="I43" s="19">
        <v>7.2005</v>
      </c>
      <c r="J43" s="19">
        <v>0</v>
      </c>
      <c r="K43" s="19">
        <v>0</v>
      </c>
      <c r="L43" s="19">
        <v>0</v>
      </c>
      <c r="M43" s="19">
        <f>ROUND(L43*汇总2!C37,2)</f>
        <v>0</v>
      </c>
      <c r="N43" s="19">
        <f>ROUND(L43*汇总2!C38,2)</f>
        <v>0</v>
      </c>
    </row>
    <row r="44" s="9" customFormat="1" ht="24" spans="1:14">
      <c r="A44" s="17">
        <v>42</v>
      </c>
      <c r="B44" s="17" t="s">
        <v>8</v>
      </c>
      <c r="C44" s="23" t="s">
        <v>252</v>
      </c>
      <c r="D44" s="18" t="s">
        <v>842</v>
      </c>
      <c r="E44" s="17">
        <v>129</v>
      </c>
      <c r="F44" s="17" t="s">
        <v>869</v>
      </c>
      <c r="G44" s="19">
        <v>3.2517</v>
      </c>
      <c r="H44" s="19">
        <v>129</v>
      </c>
      <c r="I44" s="19">
        <v>1.55475</v>
      </c>
      <c r="J44" s="19">
        <v>0</v>
      </c>
      <c r="K44" s="19">
        <v>0</v>
      </c>
      <c r="L44" s="19">
        <v>0</v>
      </c>
      <c r="M44" s="19">
        <f>ROUND(L44*汇总2!C37,2)</f>
        <v>0</v>
      </c>
      <c r="N44" s="19">
        <f>ROUND(L44*汇总2!C38,2)</f>
        <v>0</v>
      </c>
    </row>
    <row r="45" s="9" customFormat="1" ht="24" spans="1:14">
      <c r="A45" s="17">
        <v>43</v>
      </c>
      <c r="B45" s="17" t="s">
        <v>8</v>
      </c>
      <c r="C45" s="23" t="s">
        <v>870</v>
      </c>
      <c r="D45" s="18" t="s">
        <v>842</v>
      </c>
      <c r="E45" s="17">
        <v>15226</v>
      </c>
      <c r="F45" s="17">
        <v>4.2</v>
      </c>
      <c r="G45" s="19">
        <v>342</v>
      </c>
      <c r="H45" s="19">
        <v>15226</v>
      </c>
      <c r="I45" s="19">
        <v>100</v>
      </c>
      <c r="J45" s="19">
        <v>1195.51</v>
      </c>
      <c r="K45" s="19">
        <v>342</v>
      </c>
      <c r="L45" s="19">
        <v>21.22</v>
      </c>
      <c r="M45" s="19">
        <f>ROUND(L45*汇总2!C37,2)</f>
        <v>10.54</v>
      </c>
      <c r="N45" s="19">
        <f>ROUND(L45*汇总2!C38,2)</f>
        <v>7.14</v>
      </c>
    </row>
    <row r="46" s="9" customFormat="1" ht="24" spans="1:14">
      <c r="A46" s="17">
        <v>44</v>
      </c>
      <c r="B46" s="17" t="s">
        <v>8</v>
      </c>
      <c r="C46" s="23" t="s">
        <v>871</v>
      </c>
      <c r="D46" s="18" t="s">
        <v>842</v>
      </c>
      <c r="E46" s="17">
        <v>2900</v>
      </c>
      <c r="F46" s="17" t="s">
        <v>872</v>
      </c>
      <c r="G46" s="19">
        <v>53.41</v>
      </c>
      <c r="H46" s="19">
        <v>2900</v>
      </c>
      <c r="I46" s="19">
        <v>26.71</v>
      </c>
      <c r="J46" s="19">
        <v>834.05</v>
      </c>
      <c r="K46" s="19">
        <v>44.38</v>
      </c>
      <c r="L46" s="19">
        <v>7.45</v>
      </c>
      <c r="M46" s="19">
        <f>ROUND(L46*汇总2!C37,2)</f>
        <v>3.7</v>
      </c>
      <c r="N46" s="19">
        <f>ROUND(L46*汇总2!C38,2)</f>
        <v>2.51</v>
      </c>
    </row>
    <row r="47" s="9" customFormat="1" ht="24" spans="1:14">
      <c r="A47" s="17">
        <v>45</v>
      </c>
      <c r="B47" s="17" t="s">
        <v>8</v>
      </c>
      <c r="C47" s="23" t="s">
        <v>873</v>
      </c>
      <c r="D47" s="18" t="s">
        <v>842</v>
      </c>
      <c r="E47" s="17">
        <v>4210</v>
      </c>
      <c r="F47" s="17" t="s">
        <v>874</v>
      </c>
      <c r="G47" s="19">
        <v>99.2852</v>
      </c>
      <c r="H47" s="19">
        <v>4210</v>
      </c>
      <c r="I47" s="19">
        <v>49.6426</v>
      </c>
      <c r="J47" s="19">
        <v>372.27</v>
      </c>
      <c r="K47" s="19">
        <v>90.498637</v>
      </c>
      <c r="L47" s="19">
        <v>5.86</v>
      </c>
      <c r="M47" s="19">
        <f>ROUND(L47*汇总2!C37,2)</f>
        <v>2.91</v>
      </c>
      <c r="N47" s="19">
        <f>ROUND(L47*汇总2!C38,2)</f>
        <v>1.97</v>
      </c>
    </row>
    <row r="48" s="9" customFormat="1" ht="24" spans="1:14">
      <c r="A48" s="17">
        <v>46</v>
      </c>
      <c r="B48" s="17" t="s">
        <v>8</v>
      </c>
      <c r="C48" s="23" t="s">
        <v>875</v>
      </c>
      <c r="D48" s="18" t="s">
        <v>842</v>
      </c>
      <c r="E48" s="17">
        <v>736.3</v>
      </c>
      <c r="F48" s="17" t="s">
        <v>876</v>
      </c>
      <c r="G48" s="19">
        <v>23.49</v>
      </c>
      <c r="H48" s="19">
        <v>736.3</v>
      </c>
      <c r="I48" s="19">
        <v>11.74</v>
      </c>
      <c r="J48" s="19">
        <v>1144.22</v>
      </c>
      <c r="K48" s="19">
        <v>42.538182</v>
      </c>
      <c r="L48" s="19">
        <v>10.21</v>
      </c>
      <c r="M48" s="19">
        <f>ROUND(L48*汇总2!C37,2)</f>
        <v>5.07</v>
      </c>
      <c r="N48" s="19">
        <f>ROUND(L48*汇总2!C38,2)</f>
        <v>3.44</v>
      </c>
    </row>
    <row r="49" s="9" customFormat="1" ht="24" spans="1:14">
      <c r="A49" s="17">
        <v>47</v>
      </c>
      <c r="B49" s="17" t="s">
        <v>8</v>
      </c>
      <c r="C49" s="23" t="s">
        <v>609</v>
      </c>
      <c r="D49" s="18" t="s">
        <v>842</v>
      </c>
      <c r="E49" s="17">
        <v>1200</v>
      </c>
      <c r="F49" s="17">
        <v>3.45</v>
      </c>
      <c r="G49" s="19">
        <v>38</v>
      </c>
      <c r="H49" s="19">
        <v>1200</v>
      </c>
      <c r="I49" s="19">
        <v>19</v>
      </c>
      <c r="J49" s="19">
        <v>551.22</v>
      </c>
      <c r="K49" s="19">
        <v>38</v>
      </c>
      <c r="L49" s="19">
        <v>8.2</v>
      </c>
      <c r="M49" s="19">
        <f>ROUND(L49*汇总2!C37,2)</f>
        <v>4.07</v>
      </c>
      <c r="N49" s="19">
        <f>ROUND(L49*汇总2!C38,2)</f>
        <v>2.76</v>
      </c>
    </row>
    <row r="50" s="9" customFormat="1" ht="24" spans="1:14">
      <c r="A50" s="17">
        <v>48</v>
      </c>
      <c r="B50" s="17" t="s">
        <v>8</v>
      </c>
      <c r="C50" s="23" t="s">
        <v>877</v>
      </c>
      <c r="D50" s="18" t="s">
        <v>842</v>
      </c>
      <c r="E50" s="17">
        <v>3899</v>
      </c>
      <c r="F50" s="17" t="s">
        <v>878</v>
      </c>
      <c r="G50" s="19">
        <v>117</v>
      </c>
      <c r="H50" s="19">
        <v>3899</v>
      </c>
      <c r="I50" s="19">
        <v>100</v>
      </c>
      <c r="J50" s="19">
        <v>12118.86</v>
      </c>
      <c r="K50" s="19">
        <v>117.35</v>
      </c>
      <c r="L50" s="19">
        <v>70.37</v>
      </c>
      <c r="M50" s="19">
        <f>ROUND(L50*汇总2!C37,2)</f>
        <v>34.94</v>
      </c>
      <c r="N50" s="19">
        <f>ROUND(L50*汇总2!C38,2)</f>
        <v>23.68</v>
      </c>
    </row>
    <row r="51" s="9" customFormat="1" ht="24" spans="1:14">
      <c r="A51" s="17">
        <v>49</v>
      </c>
      <c r="B51" s="17" t="s">
        <v>8</v>
      </c>
      <c r="C51" s="23" t="s">
        <v>879</v>
      </c>
      <c r="D51" s="18" t="s">
        <v>842</v>
      </c>
      <c r="E51" s="17">
        <v>730</v>
      </c>
      <c r="F51" s="17" t="s">
        <v>880</v>
      </c>
      <c r="G51" s="19">
        <v>16.54</v>
      </c>
      <c r="H51" s="19">
        <v>730</v>
      </c>
      <c r="I51" s="19">
        <v>8.27</v>
      </c>
      <c r="J51" s="19">
        <v>90.17</v>
      </c>
      <c r="K51" s="19">
        <v>16.5499</v>
      </c>
      <c r="L51" s="19">
        <v>1.56</v>
      </c>
      <c r="M51" s="19">
        <f>ROUND(L51*汇总2!C37,2)</f>
        <v>0.77</v>
      </c>
      <c r="N51" s="19">
        <f>ROUND(L51*汇总2!C38,2)</f>
        <v>0.53</v>
      </c>
    </row>
    <row r="52" s="9" customFormat="1" ht="24" spans="1:14">
      <c r="A52" s="17">
        <v>50</v>
      </c>
      <c r="B52" s="17" t="s">
        <v>8</v>
      </c>
      <c r="C52" s="23" t="s">
        <v>178</v>
      </c>
      <c r="D52" s="18" t="s">
        <v>842</v>
      </c>
      <c r="E52" s="17">
        <v>345.5</v>
      </c>
      <c r="F52" s="17" t="s">
        <v>881</v>
      </c>
      <c r="G52" s="19">
        <v>10.56</v>
      </c>
      <c r="H52" s="19">
        <v>345.5</v>
      </c>
      <c r="I52" s="19">
        <v>5.2814</v>
      </c>
      <c r="J52" s="19">
        <v>106.31</v>
      </c>
      <c r="K52" s="19">
        <v>10.562839</v>
      </c>
      <c r="L52" s="19">
        <v>1.87</v>
      </c>
      <c r="M52" s="19">
        <f>ROUND(L52*汇总2!C37,2)</f>
        <v>0.93</v>
      </c>
      <c r="N52" s="19">
        <f>ROUND(L52*汇总2!C38,2)</f>
        <v>0.63</v>
      </c>
    </row>
    <row r="53" s="9" customFormat="1" ht="24" spans="1:14">
      <c r="A53" s="17">
        <v>51</v>
      </c>
      <c r="B53" s="17" t="s">
        <v>8</v>
      </c>
      <c r="C53" s="23" t="s">
        <v>225</v>
      </c>
      <c r="D53" s="18" t="s">
        <v>842</v>
      </c>
      <c r="E53" s="17">
        <v>231.3</v>
      </c>
      <c r="F53" s="17">
        <v>3.95</v>
      </c>
      <c r="G53" s="19">
        <v>7.07</v>
      </c>
      <c r="H53" s="19">
        <v>231.3</v>
      </c>
      <c r="I53" s="19">
        <v>3.533609</v>
      </c>
      <c r="J53" s="19">
        <v>171.91</v>
      </c>
      <c r="K53" s="19">
        <v>7.067218</v>
      </c>
      <c r="L53" s="19">
        <v>2.52</v>
      </c>
      <c r="M53" s="19">
        <f>ROUND(L53*汇总2!C37,2)</f>
        <v>1.25</v>
      </c>
      <c r="N53" s="19">
        <f>ROUND(L53*汇总2!C38,2)</f>
        <v>0.85</v>
      </c>
    </row>
    <row r="54" s="9" customFormat="1" ht="24" spans="1:14">
      <c r="A54" s="17">
        <v>52</v>
      </c>
      <c r="B54" s="17" t="s">
        <v>8</v>
      </c>
      <c r="C54" s="23" t="s">
        <v>163</v>
      </c>
      <c r="D54" s="18" t="s">
        <v>842</v>
      </c>
      <c r="E54" s="17">
        <v>350</v>
      </c>
      <c r="F54" s="17">
        <v>3.65</v>
      </c>
      <c r="G54" s="19">
        <v>18.98</v>
      </c>
      <c r="H54" s="19">
        <v>350</v>
      </c>
      <c r="I54" s="19">
        <v>9.49027</v>
      </c>
      <c r="J54" s="19">
        <v>582.46</v>
      </c>
      <c r="K54" s="19">
        <v>9.35</v>
      </c>
      <c r="L54" s="19">
        <v>5.33</v>
      </c>
      <c r="M54" s="19">
        <f>ROUND(L54*汇总2!C37,2)</f>
        <v>2.65</v>
      </c>
      <c r="N54" s="19">
        <f>ROUND(L54*汇总2!C38,2)</f>
        <v>1.79</v>
      </c>
    </row>
    <row r="55" s="9" customFormat="1" ht="24" spans="1:14">
      <c r="A55" s="17">
        <v>53</v>
      </c>
      <c r="B55" s="17" t="s">
        <v>8</v>
      </c>
      <c r="C55" s="23" t="s">
        <v>882</v>
      </c>
      <c r="D55" s="18" t="s">
        <v>842</v>
      </c>
      <c r="E55" s="17">
        <v>1650</v>
      </c>
      <c r="F55" s="17" t="s">
        <v>883</v>
      </c>
      <c r="G55" s="19">
        <v>68.28</v>
      </c>
      <c r="H55" s="19">
        <v>1650</v>
      </c>
      <c r="I55" s="19">
        <v>34.14</v>
      </c>
      <c r="J55" s="19">
        <v>967.62</v>
      </c>
      <c r="K55" s="19">
        <v>65.57</v>
      </c>
      <c r="L55" s="19">
        <v>16.86</v>
      </c>
      <c r="M55" s="19">
        <f>ROUND(L55*汇总2!C37,2)</f>
        <v>8.37</v>
      </c>
      <c r="N55" s="19">
        <f>ROUND(L55*汇总2!C38,2)</f>
        <v>5.67</v>
      </c>
    </row>
    <row r="56" s="9" customFormat="1" ht="24" spans="1:14">
      <c r="A56" s="17">
        <v>54</v>
      </c>
      <c r="B56" s="17" t="s">
        <v>8</v>
      </c>
      <c r="C56" s="23" t="s">
        <v>884</v>
      </c>
      <c r="D56" s="18" t="s">
        <v>842</v>
      </c>
      <c r="E56" s="17">
        <v>100</v>
      </c>
      <c r="F56" s="17">
        <v>3.55</v>
      </c>
      <c r="G56" s="19">
        <v>2.02</v>
      </c>
      <c r="H56" s="19">
        <v>100</v>
      </c>
      <c r="I56" s="19">
        <v>1.02</v>
      </c>
      <c r="J56" s="19">
        <v>0</v>
      </c>
      <c r="K56" s="19">
        <v>2.051109</v>
      </c>
      <c r="L56" s="19">
        <v>0</v>
      </c>
      <c r="M56" s="19">
        <f>ROUND(L56*汇总2!C37,2)</f>
        <v>0</v>
      </c>
      <c r="N56" s="19">
        <f>ROUND(L56*汇总2!C38,2)</f>
        <v>0</v>
      </c>
    </row>
    <row r="57" s="9" customFormat="1" ht="24" spans="1:14">
      <c r="A57" s="17">
        <v>55</v>
      </c>
      <c r="B57" s="17" t="s">
        <v>8</v>
      </c>
      <c r="C57" s="23" t="s">
        <v>222</v>
      </c>
      <c r="D57" s="18" t="s">
        <v>842</v>
      </c>
      <c r="E57" s="17">
        <v>233</v>
      </c>
      <c r="F57" s="17" t="s">
        <v>885</v>
      </c>
      <c r="G57" s="19">
        <v>9.73549</v>
      </c>
      <c r="H57" s="19">
        <v>233</v>
      </c>
      <c r="I57" s="19">
        <v>5</v>
      </c>
      <c r="J57" s="19">
        <v>51.9</v>
      </c>
      <c r="K57" s="19">
        <v>8.045767</v>
      </c>
      <c r="L57" s="19">
        <v>0.93</v>
      </c>
      <c r="M57" s="19">
        <f>ROUND(L57*汇总2!C37,2)</f>
        <v>0.46</v>
      </c>
      <c r="N57" s="19">
        <f>ROUND(L57*汇总2!C38,2)</f>
        <v>0.31</v>
      </c>
    </row>
    <row r="58" s="9" customFormat="1" ht="24" spans="1:14">
      <c r="A58" s="17">
        <v>56</v>
      </c>
      <c r="B58" s="17" t="s">
        <v>8</v>
      </c>
      <c r="C58" s="23" t="s">
        <v>886</v>
      </c>
      <c r="D58" s="18" t="s">
        <v>842</v>
      </c>
      <c r="E58" s="17">
        <v>520</v>
      </c>
      <c r="F58" s="17" t="s">
        <v>887</v>
      </c>
      <c r="G58" s="19">
        <v>9.8468</v>
      </c>
      <c r="H58" s="19">
        <v>520</v>
      </c>
      <c r="I58" s="19">
        <v>4.9234</v>
      </c>
      <c r="J58" s="19">
        <v>0</v>
      </c>
      <c r="K58" s="19">
        <v>9.8468</v>
      </c>
      <c r="L58" s="19">
        <v>0</v>
      </c>
      <c r="M58" s="19">
        <f>ROUND(L58*汇总2!C37,2)</f>
        <v>0</v>
      </c>
      <c r="N58" s="19">
        <f>ROUND(L58*汇总2!C38,2)</f>
        <v>0</v>
      </c>
    </row>
    <row r="59" s="9" customFormat="1" ht="24" spans="1:14">
      <c r="A59" s="17">
        <v>57</v>
      </c>
      <c r="B59" s="17" t="s">
        <v>8</v>
      </c>
      <c r="C59" s="23" t="s">
        <v>223</v>
      </c>
      <c r="D59" s="18" t="s">
        <v>842</v>
      </c>
      <c r="E59" s="17">
        <v>723.4</v>
      </c>
      <c r="F59" s="17" t="s">
        <v>888</v>
      </c>
      <c r="G59" s="19">
        <v>26.007208</v>
      </c>
      <c r="H59" s="19">
        <v>723.4</v>
      </c>
      <c r="I59" s="19">
        <v>13.003604</v>
      </c>
      <c r="J59" s="19">
        <v>920.6</v>
      </c>
      <c r="K59" s="19">
        <v>18.8</v>
      </c>
      <c r="L59" s="19">
        <v>8.6</v>
      </c>
      <c r="M59" s="19">
        <f>ROUND(L59*汇总2!C37,2)</f>
        <v>4.27</v>
      </c>
      <c r="N59" s="19">
        <f>ROUND(L59*汇总2!C38,2)</f>
        <v>2.89</v>
      </c>
    </row>
    <row r="60" s="9" customFormat="1" ht="24" spans="1:14">
      <c r="A60" s="17">
        <v>58</v>
      </c>
      <c r="B60" s="17" t="s">
        <v>8</v>
      </c>
      <c r="C60" s="23" t="s">
        <v>889</v>
      </c>
      <c r="D60" s="18" t="s">
        <v>842</v>
      </c>
      <c r="E60" s="17">
        <v>350</v>
      </c>
      <c r="F60" s="17">
        <v>4</v>
      </c>
      <c r="G60" s="19">
        <v>6.6</v>
      </c>
      <c r="H60" s="19">
        <v>350</v>
      </c>
      <c r="I60" s="19">
        <v>3.3</v>
      </c>
      <c r="J60" s="19">
        <v>276.75</v>
      </c>
      <c r="K60" s="19">
        <v>7.03</v>
      </c>
      <c r="L60" s="19">
        <v>3.3</v>
      </c>
      <c r="M60" s="19">
        <f>ROUND(L60*汇总2!C37,2)</f>
        <v>1.64</v>
      </c>
      <c r="N60" s="19">
        <f>ROUND(L60*汇总2!C38,2)</f>
        <v>1.11</v>
      </c>
    </row>
    <row r="61" s="9" customFormat="1" ht="24" spans="1:14">
      <c r="A61" s="17">
        <v>59</v>
      </c>
      <c r="B61" s="17" t="s">
        <v>8</v>
      </c>
      <c r="C61" s="23" t="s">
        <v>890</v>
      </c>
      <c r="D61" s="18" t="s">
        <v>842</v>
      </c>
      <c r="E61" s="17">
        <v>7700</v>
      </c>
      <c r="F61" s="17" t="s">
        <v>891</v>
      </c>
      <c r="G61" s="19">
        <v>283.285</v>
      </c>
      <c r="H61" s="19">
        <v>7700</v>
      </c>
      <c r="I61" s="19">
        <v>100</v>
      </c>
      <c r="J61" s="19">
        <v>461.11</v>
      </c>
      <c r="K61" s="19">
        <v>270.300215</v>
      </c>
      <c r="L61" s="19">
        <v>8.05</v>
      </c>
      <c r="M61" s="19">
        <f>ROUND(L61*汇总2!C37,2)</f>
        <v>4</v>
      </c>
      <c r="N61" s="19">
        <f>ROUND(L61*汇总2!C38,2)</f>
        <v>2.71</v>
      </c>
    </row>
    <row r="62" s="9" customFormat="1" ht="24" spans="1:14">
      <c r="A62" s="17">
        <v>60</v>
      </c>
      <c r="B62" s="17" t="s">
        <v>5</v>
      </c>
      <c r="C62" s="23" t="s">
        <v>347</v>
      </c>
      <c r="D62" s="18" t="s">
        <v>842</v>
      </c>
      <c r="E62" s="17">
        <v>300</v>
      </c>
      <c r="F62" s="24">
        <v>0.039</v>
      </c>
      <c r="G62" s="19"/>
      <c r="H62" s="19">
        <v>740</v>
      </c>
      <c r="I62" s="19">
        <v>4.327919</v>
      </c>
      <c r="J62" s="19">
        <v>30.32</v>
      </c>
      <c r="K62" s="19">
        <v>8.6</v>
      </c>
      <c r="L62" s="19">
        <v>0.42</v>
      </c>
      <c r="M62" s="19">
        <f>ROUND(L62*汇总2!C37,2)</f>
        <v>0.21</v>
      </c>
      <c r="N62" s="19">
        <f>ROUND(L62*汇总2!C38,2)</f>
        <v>0.14</v>
      </c>
    </row>
    <row r="63" s="9" customFormat="1" ht="24" spans="1:14">
      <c r="A63" s="17">
        <v>61</v>
      </c>
      <c r="B63" s="17" t="s">
        <v>5</v>
      </c>
      <c r="C63" s="23" t="s">
        <v>892</v>
      </c>
      <c r="D63" s="18" t="s">
        <v>842</v>
      </c>
      <c r="E63" s="17">
        <v>542</v>
      </c>
      <c r="F63" s="17">
        <v>3.65</v>
      </c>
      <c r="G63" s="19">
        <v>13.68</v>
      </c>
      <c r="H63" s="19">
        <v>542</v>
      </c>
      <c r="I63" s="19">
        <v>6.84</v>
      </c>
      <c r="J63" s="19">
        <v>0</v>
      </c>
      <c r="K63" s="19">
        <v>11.6</v>
      </c>
      <c r="L63" s="19">
        <v>0</v>
      </c>
      <c r="M63" s="19">
        <f>ROUND(L63*汇总2!C37,2)</f>
        <v>0</v>
      </c>
      <c r="N63" s="19">
        <f>ROUND(L63*汇总2!C38,2)</f>
        <v>0</v>
      </c>
    </row>
    <row r="64" s="9" customFormat="1" ht="24" spans="1:14">
      <c r="A64" s="17">
        <v>62</v>
      </c>
      <c r="B64" s="17" t="s">
        <v>5</v>
      </c>
      <c r="C64" s="23" t="s">
        <v>74</v>
      </c>
      <c r="D64" s="18" t="s">
        <v>842</v>
      </c>
      <c r="E64" s="17">
        <v>10000</v>
      </c>
      <c r="F64" s="24">
        <v>0.0492</v>
      </c>
      <c r="G64" s="19">
        <v>259.25</v>
      </c>
      <c r="H64" s="19"/>
      <c r="I64" s="19">
        <v>100</v>
      </c>
      <c r="J64" s="19">
        <v>518.02</v>
      </c>
      <c r="K64" s="19">
        <v>485.9866</v>
      </c>
      <c r="L64" s="19">
        <v>5.39</v>
      </c>
      <c r="M64" s="19">
        <f>ROUND(L64*汇总2!C37,2)</f>
        <v>2.68</v>
      </c>
      <c r="N64" s="19">
        <f>ROUND(L64*汇总2!C38,2)</f>
        <v>1.81</v>
      </c>
    </row>
    <row r="65" s="9" customFormat="1" ht="24" spans="1:14">
      <c r="A65" s="17">
        <v>63</v>
      </c>
      <c r="B65" s="17" t="s">
        <v>5</v>
      </c>
      <c r="C65" s="23" t="s">
        <v>893</v>
      </c>
      <c r="D65" s="18" t="s">
        <v>842</v>
      </c>
      <c r="E65" s="17">
        <v>200</v>
      </c>
      <c r="F65" s="24">
        <v>0.039</v>
      </c>
      <c r="G65" s="19">
        <v>8.06</v>
      </c>
      <c r="H65" s="19"/>
      <c r="I65" s="19">
        <v>4.05</v>
      </c>
      <c r="J65" s="19">
        <v>0</v>
      </c>
      <c r="K65" s="19">
        <v>8.0599</v>
      </c>
      <c r="L65" s="19">
        <v>0</v>
      </c>
      <c r="M65" s="19">
        <f>ROUND(L65*汇总2!C37,2)</f>
        <v>0</v>
      </c>
      <c r="N65" s="19">
        <f>ROUND(L65*汇总2!C38,2)</f>
        <v>0</v>
      </c>
    </row>
    <row r="66" s="9" customFormat="1" ht="24" spans="1:14">
      <c r="A66" s="17">
        <v>64</v>
      </c>
      <c r="B66" s="17" t="s">
        <v>7</v>
      </c>
      <c r="C66" s="18" t="s">
        <v>894</v>
      </c>
      <c r="D66" s="18" t="s">
        <v>842</v>
      </c>
      <c r="E66" s="25">
        <v>1200</v>
      </c>
      <c r="F66" s="17" t="s">
        <v>895</v>
      </c>
      <c r="G66" s="19">
        <v>22.65</v>
      </c>
      <c r="H66" s="19">
        <v>688.09</v>
      </c>
      <c r="I66" s="22">
        <v>16.52</v>
      </c>
      <c r="J66" s="19">
        <v>1318.96</v>
      </c>
      <c r="K66" s="19">
        <v>23.32</v>
      </c>
      <c r="L66" s="19">
        <v>16.52</v>
      </c>
      <c r="M66" s="19">
        <f>ROUND(L66*汇总2!C37,2)</f>
        <v>8.2</v>
      </c>
      <c r="N66" s="19">
        <f>ROUND(L66*汇总2!C38,2)</f>
        <v>5.56</v>
      </c>
    </row>
    <row r="67" s="9" customFormat="1" ht="24" spans="1:14">
      <c r="A67" s="17">
        <v>65</v>
      </c>
      <c r="B67" s="17" t="s">
        <v>7</v>
      </c>
      <c r="C67" s="18" t="s">
        <v>690</v>
      </c>
      <c r="D67" s="18" t="s">
        <v>842</v>
      </c>
      <c r="E67" s="25">
        <v>1500</v>
      </c>
      <c r="F67" s="17" t="s">
        <v>896</v>
      </c>
      <c r="G67" s="19">
        <v>57.91</v>
      </c>
      <c r="H67" s="19">
        <v>1368.07</v>
      </c>
      <c r="I67" s="22">
        <v>14.93</v>
      </c>
      <c r="J67" s="19">
        <v>794.39</v>
      </c>
      <c r="K67" s="19">
        <v>36.895833</v>
      </c>
      <c r="L67" s="19">
        <v>8.62</v>
      </c>
      <c r="M67" s="19">
        <f>ROUND(L67*汇总2!C37,2)</f>
        <v>4.28</v>
      </c>
      <c r="N67" s="19">
        <f>ROUND(L67*汇总2!C38,2)</f>
        <v>2.9</v>
      </c>
    </row>
    <row r="68" s="9" customFormat="1" ht="24" spans="1:14">
      <c r="A68" s="17">
        <v>66</v>
      </c>
      <c r="B68" s="17" t="s">
        <v>7</v>
      </c>
      <c r="C68" s="18" t="s">
        <v>897</v>
      </c>
      <c r="D68" s="18" t="s">
        <v>842</v>
      </c>
      <c r="E68" s="25">
        <v>300</v>
      </c>
      <c r="F68" s="17">
        <v>6.8</v>
      </c>
      <c r="G68" s="19">
        <v>9.8</v>
      </c>
      <c r="H68" s="19">
        <v>259.99</v>
      </c>
      <c r="I68" s="22">
        <v>2.32</v>
      </c>
      <c r="J68" s="19">
        <v>327.13</v>
      </c>
      <c r="K68" s="19">
        <v>9.803334</v>
      </c>
      <c r="L68" s="19">
        <v>2.32</v>
      </c>
      <c r="M68" s="19">
        <f>ROUND(L68*汇总2!C37,2)</f>
        <v>1.15</v>
      </c>
      <c r="N68" s="19">
        <f>ROUND(L68*汇总2!C38,2)</f>
        <v>0.78</v>
      </c>
    </row>
    <row r="69" s="9" customFormat="1" ht="24" spans="1:14">
      <c r="A69" s="17">
        <v>67</v>
      </c>
      <c r="B69" s="17" t="s">
        <v>7</v>
      </c>
      <c r="C69" s="18" t="s">
        <v>898</v>
      </c>
      <c r="D69" s="18" t="s">
        <v>842</v>
      </c>
      <c r="E69" s="25">
        <v>2500</v>
      </c>
      <c r="F69" s="17" t="s">
        <v>899</v>
      </c>
      <c r="G69" s="19">
        <v>127.97</v>
      </c>
      <c r="H69" s="19">
        <v>2933.94</v>
      </c>
      <c r="I69" s="22">
        <v>35.36</v>
      </c>
      <c r="J69" s="19">
        <v>2933.94</v>
      </c>
      <c r="K69" s="19">
        <v>127.972075</v>
      </c>
      <c r="L69" s="19">
        <v>33.18</v>
      </c>
      <c r="M69" s="19">
        <f>ROUND(L69*汇总2!C37,2)</f>
        <v>16.47</v>
      </c>
      <c r="N69" s="19">
        <f>ROUND(L69*汇总2!C38,2)</f>
        <v>11.17</v>
      </c>
    </row>
    <row r="70" s="9" customFormat="1" ht="24" spans="1:14">
      <c r="A70" s="17">
        <v>68</v>
      </c>
      <c r="B70" s="17" t="s">
        <v>7</v>
      </c>
      <c r="C70" s="18" t="s">
        <v>900</v>
      </c>
      <c r="D70" s="18" t="s">
        <v>842</v>
      </c>
      <c r="E70" s="25">
        <v>2000</v>
      </c>
      <c r="F70" s="17" t="s">
        <v>901</v>
      </c>
      <c r="G70" s="19">
        <v>136.44</v>
      </c>
      <c r="H70" s="19">
        <v>887.59</v>
      </c>
      <c r="I70" s="22">
        <v>20.3</v>
      </c>
      <c r="J70" s="19">
        <v>847.34</v>
      </c>
      <c r="K70" s="19">
        <v>136.44</v>
      </c>
      <c r="L70" s="19">
        <v>10.74</v>
      </c>
      <c r="M70" s="19">
        <f>ROUND(L70*汇总2!C37,2)</f>
        <v>5.33</v>
      </c>
      <c r="N70" s="19">
        <f>ROUND(L70*汇总2!C38,2)</f>
        <v>3.61</v>
      </c>
    </row>
    <row r="71" s="9" customFormat="1" ht="24" spans="1:14">
      <c r="A71" s="17">
        <v>69</v>
      </c>
      <c r="B71" s="17" t="s">
        <v>7</v>
      </c>
      <c r="C71" s="18" t="s">
        <v>902</v>
      </c>
      <c r="D71" s="18" t="s">
        <v>842</v>
      </c>
      <c r="E71" s="25">
        <v>1025</v>
      </c>
      <c r="F71" s="17">
        <v>3.65</v>
      </c>
      <c r="G71" s="19">
        <v>26.46</v>
      </c>
      <c r="H71" s="19">
        <v>1786.24</v>
      </c>
      <c r="I71" s="22">
        <v>11.86</v>
      </c>
      <c r="J71" s="19">
        <v>1762.11</v>
      </c>
      <c r="K71" s="19">
        <v>25.075298</v>
      </c>
      <c r="L71" s="19">
        <v>11.86</v>
      </c>
      <c r="M71" s="19">
        <f>ROUND(L71*汇总2!C37,2)</f>
        <v>5.89</v>
      </c>
      <c r="N71" s="19">
        <f>ROUND(L71*汇总2!C38,2)</f>
        <v>3.99</v>
      </c>
    </row>
    <row r="72" s="9" customFormat="1" ht="24" spans="1:14">
      <c r="A72" s="17">
        <v>70</v>
      </c>
      <c r="B72" s="17" t="s">
        <v>7</v>
      </c>
      <c r="C72" s="18" t="s">
        <v>702</v>
      </c>
      <c r="D72" s="18" t="s">
        <v>842</v>
      </c>
      <c r="E72" s="25">
        <v>400</v>
      </c>
      <c r="F72" s="17" t="s">
        <v>903</v>
      </c>
      <c r="G72" s="19">
        <v>16.14</v>
      </c>
      <c r="H72" s="19">
        <v>423.2</v>
      </c>
      <c r="I72" s="22">
        <v>3.6</v>
      </c>
      <c r="J72" s="19">
        <v>423.2</v>
      </c>
      <c r="K72" s="19">
        <v>16.14</v>
      </c>
      <c r="L72" s="19">
        <v>3.6</v>
      </c>
      <c r="M72" s="19">
        <f>ROUND(L72*汇总2!C37,2)</f>
        <v>1.79</v>
      </c>
      <c r="N72" s="19">
        <f>ROUND(L72*汇总2!C38,2)</f>
        <v>1.21</v>
      </c>
    </row>
    <row r="73" s="9" customFormat="1" ht="24" spans="1:14">
      <c r="A73" s="17">
        <v>71</v>
      </c>
      <c r="B73" s="17" t="s">
        <v>7</v>
      </c>
      <c r="C73" s="18" t="s">
        <v>688</v>
      </c>
      <c r="D73" s="18" t="s">
        <v>842</v>
      </c>
      <c r="E73" s="25">
        <v>2760</v>
      </c>
      <c r="F73" s="17" t="s">
        <v>904</v>
      </c>
      <c r="G73" s="19">
        <v>71.13</v>
      </c>
      <c r="H73" s="19">
        <v>3067.35</v>
      </c>
      <c r="I73" s="22">
        <v>27.14</v>
      </c>
      <c r="J73" s="19">
        <v>3067.35</v>
      </c>
      <c r="K73" s="19">
        <v>71.133862</v>
      </c>
      <c r="L73" s="19">
        <v>27.1</v>
      </c>
      <c r="M73" s="19">
        <f>ROUND(L73*汇总2!C37,2)</f>
        <v>13.46</v>
      </c>
      <c r="N73" s="19">
        <f>ROUND(L73*汇总2!C38,2)</f>
        <v>9.12</v>
      </c>
    </row>
    <row r="74" s="9" customFormat="1" ht="24" spans="1:14">
      <c r="A74" s="17">
        <v>72</v>
      </c>
      <c r="B74" s="17" t="s">
        <v>7</v>
      </c>
      <c r="C74" s="18" t="s">
        <v>905</v>
      </c>
      <c r="D74" s="18" t="s">
        <v>842</v>
      </c>
      <c r="E74" s="25">
        <v>20690</v>
      </c>
      <c r="F74" s="17" t="s">
        <v>906</v>
      </c>
      <c r="G74" s="19">
        <v>210.35</v>
      </c>
      <c r="H74" s="19">
        <v>25117.5</v>
      </c>
      <c r="I74" s="22">
        <v>100</v>
      </c>
      <c r="J74" s="19">
        <v>26054.68</v>
      </c>
      <c r="K74" s="19">
        <v>230.272753</v>
      </c>
      <c r="L74" s="19">
        <v>100</v>
      </c>
      <c r="M74" s="19">
        <f>ROUND(L74*汇总2!C37,2)</f>
        <v>49.65</v>
      </c>
      <c r="N74" s="19">
        <f>ROUND(L74*汇总2!C38,2)</f>
        <v>33.66</v>
      </c>
    </row>
    <row r="75" s="9" customFormat="1" ht="24" spans="1:14">
      <c r="A75" s="17">
        <v>73</v>
      </c>
      <c r="B75" s="17" t="s">
        <v>7</v>
      </c>
      <c r="C75" s="18" t="s">
        <v>698</v>
      </c>
      <c r="D75" s="18" t="s">
        <v>842</v>
      </c>
      <c r="E75" s="25">
        <v>2460</v>
      </c>
      <c r="F75" s="17">
        <v>3.95</v>
      </c>
      <c r="G75" s="19">
        <v>95</v>
      </c>
      <c r="H75" s="19">
        <v>1937.3</v>
      </c>
      <c r="I75" s="22">
        <v>61.39</v>
      </c>
      <c r="J75" s="19">
        <v>1943.5</v>
      </c>
      <c r="K75" s="19">
        <v>95.000288</v>
      </c>
      <c r="L75" s="19">
        <v>31.97</v>
      </c>
      <c r="M75" s="19">
        <f>ROUND(L75*汇总2!C37,2)</f>
        <v>15.87</v>
      </c>
      <c r="N75" s="19">
        <f>ROUND(L75*汇总2!C38,2)</f>
        <v>10.76</v>
      </c>
    </row>
    <row r="76" s="9" customFormat="1" ht="24" spans="1:14">
      <c r="A76" s="17">
        <v>74</v>
      </c>
      <c r="B76" s="17" t="s">
        <v>7</v>
      </c>
      <c r="C76" s="18" t="s">
        <v>907</v>
      </c>
      <c r="D76" s="18" t="s">
        <v>842</v>
      </c>
      <c r="E76" s="25">
        <v>1000</v>
      </c>
      <c r="F76" s="17">
        <v>4.78</v>
      </c>
      <c r="G76" s="19">
        <v>27.83</v>
      </c>
      <c r="H76" s="19">
        <v>1554</v>
      </c>
      <c r="I76" s="22">
        <v>17.7</v>
      </c>
      <c r="J76" s="19">
        <v>1554</v>
      </c>
      <c r="K76" s="19">
        <v>27.829866</v>
      </c>
      <c r="L76" s="19">
        <v>10.35</v>
      </c>
      <c r="M76" s="19">
        <f>ROUND(L76*汇总2!C37,2)</f>
        <v>5.14</v>
      </c>
      <c r="N76" s="19">
        <f>ROUND(L76*汇总2!C38,2)</f>
        <v>3.48</v>
      </c>
    </row>
    <row r="77" s="9" customFormat="1" ht="24" spans="1:14">
      <c r="A77" s="17">
        <v>75</v>
      </c>
      <c r="B77" s="17" t="s">
        <v>7</v>
      </c>
      <c r="C77" s="18" t="s">
        <v>497</v>
      </c>
      <c r="D77" s="18" t="s">
        <v>842</v>
      </c>
      <c r="E77" s="25">
        <v>0</v>
      </c>
      <c r="F77" s="17">
        <v>3.45</v>
      </c>
      <c r="G77" s="19">
        <v>0.66</v>
      </c>
      <c r="H77" s="19">
        <v>100</v>
      </c>
      <c r="I77" s="22">
        <v>5.32</v>
      </c>
      <c r="J77" s="19">
        <v>0</v>
      </c>
      <c r="K77" s="19">
        <v>0</v>
      </c>
      <c r="L77" s="19">
        <v>0</v>
      </c>
      <c r="M77" s="19">
        <f>ROUND(L77*汇总2!C37,2)</f>
        <v>0</v>
      </c>
      <c r="N77" s="19">
        <f>ROUND(L77*汇总2!C38,2)</f>
        <v>0</v>
      </c>
    </row>
    <row r="78" s="9" customFormat="1" ht="24" spans="1:14">
      <c r="A78" s="17">
        <v>76</v>
      </c>
      <c r="B78" s="17" t="s">
        <v>7</v>
      </c>
      <c r="C78" s="18" t="s">
        <v>195</v>
      </c>
      <c r="D78" s="18" t="s">
        <v>842</v>
      </c>
      <c r="E78" s="25">
        <v>110</v>
      </c>
      <c r="F78" s="17">
        <v>5</v>
      </c>
      <c r="G78" s="19">
        <v>1.57</v>
      </c>
      <c r="H78" s="19">
        <v>104.51</v>
      </c>
      <c r="I78" s="22">
        <v>3.37</v>
      </c>
      <c r="J78" s="19">
        <v>104.51</v>
      </c>
      <c r="K78" s="19">
        <v>1.6</v>
      </c>
      <c r="L78" s="19">
        <v>1.26</v>
      </c>
      <c r="M78" s="19">
        <f>ROUND(L78*汇总2!C37,2)</f>
        <v>0.63</v>
      </c>
      <c r="N78" s="19">
        <f>ROUND(L78*汇总2!C38,2)</f>
        <v>0.42</v>
      </c>
    </row>
    <row r="79" s="9" customFormat="1" ht="24" spans="1:14">
      <c r="A79" s="17">
        <v>77</v>
      </c>
      <c r="B79" s="17" t="s">
        <v>7</v>
      </c>
      <c r="C79" s="18" t="s">
        <v>908</v>
      </c>
      <c r="D79" s="18" t="s">
        <v>842</v>
      </c>
      <c r="E79" s="25">
        <v>1000</v>
      </c>
      <c r="F79" s="17">
        <v>4.74</v>
      </c>
      <c r="G79" s="19">
        <v>13.61</v>
      </c>
      <c r="H79" s="19">
        <v>529.92</v>
      </c>
      <c r="I79" s="22">
        <v>8.85</v>
      </c>
      <c r="J79" s="19">
        <v>519.95</v>
      </c>
      <c r="K79" s="19">
        <v>25.84445</v>
      </c>
      <c r="L79" s="19">
        <v>5.68</v>
      </c>
      <c r="M79" s="19">
        <f>ROUND(L79*汇总2!C37,2)</f>
        <v>2.82</v>
      </c>
      <c r="N79" s="19">
        <f>ROUND(L79*汇总2!C38,2)</f>
        <v>1.91</v>
      </c>
    </row>
    <row r="80" s="9" customFormat="1" ht="24" spans="1:14">
      <c r="A80" s="17">
        <v>78</v>
      </c>
      <c r="B80" s="17" t="s">
        <v>7</v>
      </c>
      <c r="C80" s="18" t="s">
        <v>909</v>
      </c>
      <c r="D80" s="18" t="s">
        <v>842</v>
      </c>
      <c r="E80" s="25">
        <v>2800</v>
      </c>
      <c r="F80" s="17" t="s">
        <v>910</v>
      </c>
      <c r="G80" s="19">
        <v>47.35</v>
      </c>
      <c r="H80" s="19">
        <v>2932.67</v>
      </c>
      <c r="I80" s="22">
        <v>20.22</v>
      </c>
      <c r="J80" s="19">
        <v>2932.67</v>
      </c>
      <c r="K80" s="19">
        <v>43.37</v>
      </c>
      <c r="L80" s="19">
        <v>17.79</v>
      </c>
      <c r="M80" s="19">
        <f>ROUND(L80*汇总2!C37,2)</f>
        <v>8.83</v>
      </c>
      <c r="N80" s="19">
        <f>ROUND(L80*汇总2!C38,2)</f>
        <v>5.99</v>
      </c>
    </row>
    <row r="81" s="9" customFormat="1" ht="24" spans="1:14">
      <c r="A81" s="17">
        <v>79</v>
      </c>
      <c r="B81" s="17" t="s">
        <v>7</v>
      </c>
      <c r="C81" s="18" t="s">
        <v>693</v>
      </c>
      <c r="D81" s="18" t="s">
        <v>842</v>
      </c>
      <c r="E81" s="25">
        <v>1800</v>
      </c>
      <c r="F81" s="17">
        <v>3.8</v>
      </c>
      <c r="G81" s="19">
        <v>63.66</v>
      </c>
      <c r="H81" s="19">
        <v>1491.92</v>
      </c>
      <c r="I81" s="22">
        <v>31.91</v>
      </c>
      <c r="J81" s="19">
        <v>1491.92</v>
      </c>
      <c r="K81" s="19">
        <v>63.66</v>
      </c>
      <c r="L81" s="19">
        <v>25.41</v>
      </c>
      <c r="M81" s="19">
        <f>ROUND(L81*汇总2!C37,2)</f>
        <v>12.62</v>
      </c>
      <c r="N81" s="19">
        <f>ROUND(L81*汇总2!C38,2)</f>
        <v>8.55</v>
      </c>
    </row>
    <row r="82" s="9" customFormat="1" ht="24" spans="1:14">
      <c r="A82" s="17">
        <v>80</v>
      </c>
      <c r="B82" s="17" t="s">
        <v>7</v>
      </c>
      <c r="C82" s="18" t="s">
        <v>911</v>
      </c>
      <c r="D82" s="18" t="s">
        <v>842</v>
      </c>
      <c r="E82" s="25">
        <v>2000</v>
      </c>
      <c r="F82" s="17">
        <v>3.65</v>
      </c>
      <c r="G82" s="19">
        <v>72.8</v>
      </c>
      <c r="H82" s="19">
        <v>2386.76</v>
      </c>
      <c r="I82" s="22">
        <v>35.4</v>
      </c>
      <c r="J82" s="19">
        <v>2377.46</v>
      </c>
      <c r="K82" s="19">
        <v>72.797226</v>
      </c>
      <c r="L82" s="19">
        <v>34.65</v>
      </c>
      <c r="M82" s="19">
        <f>ROUND(L82*汇总2!C37,2)</f>
        <v>17.2</v>
      </c>
      <c r="N82" s="19">
        <f>ROUND(L82*汇总2!C38,2)</f>
        <v>11.66</v>
      </c>
    </row>
    <row r="83" s="9" customFormat="1" ht="24" spans="1:14">
      <c r="A83" s="17">
        <v>81</v>
      </c>
      <c r="B83" s="17" t="s">
        <v>7</v>
      </c>
      <c r="C83" s="18" t="s">
        <v>912</v>
      </c>
      <c r="D83" s="18" t="s">
        <v>842</v>
      </c>
      <c r="E83" s="25">
        <v>4305</v>
      </c>
      <c r="F83" s="17">
        <v>2.4</v>
      </c>
      <c r="G83" s="19">
        <v>72.8</v>
      </c>
      <c r="H83" s="19">
        <v>3888.86</v>
      </c>
      <c r="I83" s="22">
        <v>34.51</v>
      </c>
      <c r="J83" s="19">
        <v>3888.86</v>
      </c>
      <c r="K83" s="19">
        <v>72.797226</v>
      </c>
      <c r="L83" s="19">
        <v>34.51</v>
      </c>
      <c r="M83" s="19">
        <f>ROUND(L83*汇总2!C37,2)</f>
        <v>17.13</v>
      </c>
      <c r="N83" s="19">
        <f>ROUND(L83*汇总2!C38,2)</f>
        <v>11.61</v>
      </c>
    </row>
    <row r="84" s="9" customFormat="1" ht="24" spans="1:14">
      <c r="A84" s="17">
        <v>82</v>
      </c>
      <c r="B84" s="17" t="s">
        <v>7</v>
      </c>
      <c r="C84" s="18" t="s">
        <v>682</v>
      </c>
      <c r="D84" s="18" t="s">
        <v>842</v>
      </c>
      <c r="E84" s="25">
        <v>3115</v>
      </c>
      <c r="F84" s="17" t="s">
        <v>913</v>
      </c>
      <c r="G84" s="19">
        <v>115.57</v>
      </c>
      <c r="H84" s="19">
        <v>3459.05</v>
      </c>
      <c r="I84" s="22">
        <v>30.38</v>
      </c>
      <c r="J84" s="19">
        <v>3544</v>
      </c>
      <c r="K84" s="19">
        <v>120.91</v>
      </c>
      <c r="L84" s="19">
        <v>30.38</v>
      </c>
      <c r="M84" s="19">
        <f>ROUND(L84*汇总2!C37,2)</f>
        <v>15.08</v>
      </c>
      <c r="N84" s="19">
        <f>ROUND(L84*汇总2!C38,2)</f>
        <v>10.22</v>
      </c>
    </row>
    <row r="85" s="9" customFormat="1" ht="24" spans="1:14">
      <c r="A85" s="17">
        <v>83</v>
      </c>
      <c r="B85" s="17" t="s">
        <v>5</v>
      </c>
      <c r="C85" s="17" t="s">
        <v>914</v>
      </c>
      <c r="D85" s="18" t="s">
        <v>842</v>
      </c>
      <c r="E85" s="17">
        <v>15535.48</v>
      </c>
      <c r="F85" s="17" t="s">
        <v>915</v>
      </c>
      <c r="G85" s="26">
        <v>573</v>
      </c>
      <c r="H85" s="27">
        <v>25117.5</v>
      </c>
      <c r="I85" s="19">
        <v>100</v>
      </c>
      <c r="J85" s="19">
        <v>25117.5</v>
      </c>
      <c r="K85" s="19">
        <v>573</v>
      </c>
      <c r="L85" s="19">
        <v>100</v>
      </c>
      <c r="M85" s="19">
        <f>ROUND(L85*汇总2!C37,2)</f>
        <v>49.65</v>
      </c>
      <c r="N85" s="19">
        <f>ROUND(L85*汇总2!C38,2)</f>
        <v>33.66</v>
      </c>
    </row>
    <row r="86" spans="1:14">
      <c r="A86" s="28"/>
      <c r="B86" s="29" t="s">
        <v>9</v>
      </c>
      <c r="C86" s="29"/>
      <c r="D86" s="29"/>
      <c r="E86" s="29"/>
      <c r="F86" s="29"/>
      <c r="G86" s="28"/>
      <c r="H86" s="28"/>
      <c r="I86" s="30"/>
      <c r="J86" s="30"/>
      <c r="K86" s="30">
        <f>SUM(K3:K85)</f>
        <v>6357.515022</v>
      </c>
      <c r="L86" s="30">
        <f>SUM(L3:L85)</f>
        <v>1622.9295</v>
      </c>
      <c r="M86" s="30">
        <f>SUM(M3:M85)</f>
        <v>805.8</v>
      </c>
      <c r="N86" s="30">
        <f>SUM(N3:N85)</f>
        <v>546.19</v>
      </c>
    </row>
  </sheetData>
  <autoFilter xmlns:etc="http://www.wps.cn/officeDocument/2017/etCustomData" ref="A2:N86" etc:filterBottomFollowUsedRange="0">
    <extLst/>
  </autoFilter>
  <mergeCells count="2">
    <mergeCell ref="A1:N1"/>
    <mergeCell ref="B86:F86"/>
  </mergeCells>
  <pageMargins left="0.75" right="0.75"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
  <sheetViews>
    <sheetView tabSelected="1" workbookViewId="0">
      <selection activeCell="H20" sqref="H20"/>
    </sheetView>
  </sheetViews>
  <sheetFormatPr defaultColWidth="9" defaultRowHeight="14.4" outlineLevelRow="2" outlineLevelCol="6"/>
  <cols>
    <col min="1" max="1" width="5.37962962962963" customWidth="1"/>
    <col min="2" max="2" width="26.1296296296296" customWidth="1"/>
    <col min="3" max="3" width="19" customWidth="1"/>
    <col min="4" max="4" width="26.1296296296296" customWidth="1"/>
    <col min="5" max="5" width="28.6296296296296" customWidth="1"/>
    <col min="6" max="7" width="10.75" customWidth="1"/>
  </cols>
  <sheetData>
    <row r="1" ht="20.4" spans="1:6">
      <c r="A1" s="1" t="s">
        <v>916</v>
      </c>
      <c r="B1" s="1"/>
      <c r="C1" s="1"/>
      <c r="D1" s="1"/>
      <c r="E1" s="1"/>
      <c r="F1" s="1"/>
    </row>
    <row r="2" ht="36" spans="1:7">
      <c r="A2" s="2" t="s">
        <v>1</v>
      </c>
      <c r="B2" s="2" t="s">
        <v>48</v>
      </c>
      <c r="C2" s="2" t="s">
        <v>49</v>
      </c>
      <c r="D2" s="2" t="s">
        <v>50</v>
      </c>
      <c r="E2" s="2" t="s">
        <v>233</v>
      </c>
      <c r="F2" s="3" t="s">
        <v>917</v>
      </c>
      <c r="G2" s="4" t="s">
        <v>57</v>
      </c>
    </row>
    <row r="3" spans="1:7">
      <c r="A3" s="5">
        <v>1</v>
      </c>
      <c r="B3" s="6" t="s">
        <v>918</v>
      </c>
      <c r="C3" s="6" t="s">
        <v>919</v>
      </c>
      <c r="D3" s="6" t="s">
        <v>918</v>
      </c>
      <c r="E3" s="5">
        <v>100</v>
      </c>
      <c r="F3" s="7">
        <v>100</v>
      </c>
      <c r="G3" s="7">
        <v>100</v>
      </c>
    </row>
  </sheetData>
  <mergeCells count="1">
    <mergeCell ref="A1:F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8"/>
  <sheetViews>
    <sheetView topLeftCell="D1" workbookViewId="0">
      <selection activeCell="E2" sqref="E$1:H$1048576"/>
    </sheetView>
  </sheetViews>
  <sheetFormatPr defaultColWidth="9" defaultRowHeight="14.4"/>
  <cols>
    <col min="1" max="1" width="4" style="38" customWidth="1"/>
    <col min="2" max="2" width="6.62962962962963" style="38" customWidth="1"/>
    <col min="3" max="3" width="16" style="38" customWidth="1"/>
    <col min="4" max="4" width="39.3796296296296" style="60" customWidth="1"/>
    <col min="5" max="5" width="13.3796296296296" style="38" customWidth="1"/>
    <col min="6" max="6" width="14.6296296296296" style="144" customWidth="1"/>
    <col min="7" max="7" width="9.87962962962963" style="144" customWidth="1"/>
    <col min="8" max="8" width="13.3796296296296" style="144" customWidth="1"/>
    <col min="9" max="9" width="9.25" style="38" customWidth="1"/>
    <col min="10" max="10" width="13.3796296296296" style="38" customWidth="1"/>
    <col min="11" max="11" width="19.75" style="38" customWidth="1"/>
    <col min="12" max="12" width="11.75" style="38" customWidth="1"/>
    <col min="13" max="13" width="10.3796296296296" style="38" customWidth="1"/>
    <col min="14" max="14" width="10.3796296296296" style="38"/>
    <col min="15" max="16384" width="9" style="38"/>
  </cols>
  <sheetData>
    <row r="1" ht="36.75" customHeight="1" spans="3:13">
      <c r="C1" s="39" t="s">
        <v>45</v>
      </c>
      <c r="D1" s="40"/>
      <c r="E1" s="40"/>
      <c r="F1" s="40"/>
      <c r="G1" s="40"/>
      <c r="H1" s="40"/>
      <c r="I1" s="40"/>
      <c r="J1" s="40"/>
      <c r="K1" s="40"/>
      <c r="L1" s="40"/>
      <c r="M1" s="40"/>
    </row>
    <row r="2" s="142" customFormat="1" ht="48" spans="1:13">
      <c r="A2" s="4" t="s">
        <v>46</v>
      </c>
      <c r="B2" s="4" t="s">
        <v>47</v>
      </c>
      <c r="C2" s="4" t="s">
        <v>48</v>
      </c>
      <c r="D2" s="4" t="s">
        <v>49</v>
      </c>
      <c r="E2" s="4" t="s">
        <v>50</v>
      </c>
      <c r="F2" s="145" t="s">
        <v>51</v>
      </c>
      <c r="G2" s="145" t="s">
        <v>52</v>
      </c>
      <c r="H2" s="146" t="s">
        <v>53</v>
      </c>
      <c r="I2" s="4" t="s">
        <v>54</v>
      </c>
      <c r="J2" s="4" t="s">
        <v>55</v>
      </c>
      <c r="K2" s="4" t="s">
        <v>56</v>
      </c>
      <c r="L2" s="16" t="s">
        <v>57</v>
      </c>
      <c r="M2" s="16" t="s">
        <v>58</v>
      </c>
    </row>
    <row r="3" spans="1:13">
      <c r="A3" s="41">
        <v>1</v>
      </c>
      <c r="B3" s="41" t="s">
        <v>5</v>
      </c>
      <c r="C3" s="41" t="s">
        <v>59</v>
      </c>
      <c r="D3" s="42" t="s">
        <v>60</v>
      </c>
      <c r="E3" s="47" t="s">
        <v>61</v>
      </c>
      <c r="F3" s="35">
        <v>586</v>
      </c>
      <c r="G3" s="35">
        <v>50</v>
      </c>
      <c r="H3" s="35">
        <v>2.93</v>
      </c>
      <c r="I3" s="148">
        <v>586</v>
      </c>
      <c r="J3" s="48">
        <f>ROUND(G3*I3/10000,2)</f>
        <v>2.93</v>
      </c>
      <c r="K3" s="48"/>
      <c r="L3" s="140">
        <f>ROUND(J3*汇总2!C37,2)</f>
        <v>1.45</v>
      </c>
      <c r="M3" s="140">
        <f>ROUND(J3*汇总2!C38,2)</f>
        <v>0.99</v>
      </c>
    </row>
    <row r="4" spans="1:13">
      <c r="A4" s="41">
        <v>2</v>
      </c>
      <c r="B4" s="41" t="s">
        <v>5</v>
      </c>
      <c r="C4" s="41" t="s">
        <v>59</v>
      </c>
      <c r="D4" s="42" t="s">
        <v>62</v>
      </c>
      <c r="E4" s="47" t="s">
        <v>61</v>
      </c>
      <c r="F4" s="35">
        <v>580.43</v>
      </c>
      <c r="G4" s="35">
        <v>50</v>
      </c>
      <c r="H4" s="35">
        <v>2.90215</v>
      </c>
      <c r="I4" s="148">
        <v>580</v>
      </c>
      <c r="J4" s="48">
        <f t="shared" ref="J4:J35" si="0">ROUND(G4*I4/10000,2)</f>
        <v>2.9</v>
      </c>
      <c r="K4" s="48"/>
      <c r="L4" s="140">
        <f>ROUND(J4*汇总2!C37,2)</f>
        <v>1.44</v>
      </c>
      <c r="M4" s="140">
        <f>ROUND(J4*汇总2!C38,2)</f>
        <v>0.98</v>
      </c>
    </row>
    <row r="5" spans="1:13">
      <c r="A5" s="41">
        <v>3</v>
      </c>
      <c r="B5" s="41" t="s">
        <v>5</v>
      </c>
      <c r="C5" s="41" t="s">
        <v>59</v>
      </c>
      <c r="D5" s="42" t="s">
        <v>63</v>
      </c>
      <c r="E5" s="41" t="s">
        <v>64</v>
      </c>
      <c r="F5" s="35">
        <v>1832.05</v>
      </c>
      <c r="G5" s="35">
        <v>150</v>
      </c>
      <c r="H5" s="35">
        <v>27.48075</v>
      </c>
      <c r="I5" s="148">
        <v>1838</v>
      </c>
      <c r="J5" s="48">
        <f t="shared" si="0"/>
        <v>27.57</v>
      </c>
      <c r="K5" s="48"/>
      <c r="L5" s="140">
        <f>ROUND(J5*汇总2!C37,2)</f>
        <v>13.69</v>
      </c>
      <c r="M5" s="140">
        <f>ROUND(J5*汇总2!C38,2)</f>
        <v>9.28</v>
      </c>
    </row>
    <row r="6" spans="1:13">
      <c r="A6" s="41">
        <v>4</v>
      </c>
      <c r="B6" s="41" t="s">
        <v>5</v>
      </c>
      <c r="C6" s="41" t="s">
        <v>59</v>
      </c>
      <c r="D6" s="42" t="s">
        <v>65</v>
      </c>
      <c r="E6" s="47" t="s">
        <v>61</v>
      </c>
      <c r="F6" s="35">
        <v>537.61</v>
      </c>
      <c r="G6" s="35">
        <v>50</v>
      </c>
      <c r="H6" s="35">
        <v>2.68805</v>
      </c>
      <c r="I6" s="148">
        <v>527.65</v>
      </c>
      <c r="J6" s="48">
        <f t="shared" si="0"/>
        <v>2.64</v>
      </c>
      <c r="K6" s="48"/>
      <c r="L6" s="140">
        <f>ROUND(J6*汇总2!C37,2)</f>
        <v>1.31</v>
      </c>
      <c r="M6" s="140">
        <f>ROUND(J6*汇总2!C38,2)</f>
        <v>0.89</v>
      </c>
    </row>
    <row r="7" spans="1:13">
      <c r="A7" s="41">
        <v>5</v>
      </c>
      <c r="B7" s="41" t="s">
        <v>5</v>
      </c>
      <c r="C7" s="41" t="s">
        <v>59</v>
      </c>
      <c r="D7" s="42" t="s">
        <v>66</v>
      </c>
      <c r="E7" s="41" t="s">
        <v>67</v>
      </c>
      <c r="F7" s="35">
        <v>2817.52</v>
      </c>
      <c r="G7" s="35">
        <v>100</v>
      </c>
      <c r="H7" s="35">
        <v>28.1752</v>
      </c>
      <c r="I7" s="148">
        <v>2817</v>
      </c>
      <c r="J7" s="48">
        <f t="shared" si="0"/>
        <v>28.17</v>
      </c>
      <c r="K7" s="48"/>
      <c r="L7" s="140">
        <f>ROUND(J7*汇总2!C37,2)</f>
        <v>13.99</v>
      </c>
      <c r="M7" s="140">
        <f>ROUND(J7*汇总2!C38,2)</f>
        <v>9.48</v>
      </c>
    </row>
    <row r="8" spans="1:13">
      <c r="A8" s="41">
        <v>6</v>
      </c>
      <c r="B8" s="41" t="s">
        <v>5</v>
      </c>
      <c r="C8" s="41" t="s">
        <v>59</v>
      </c>
      <c r="D8" s="42" t="s">
        <v>68</v>
      </c>
      <c r="E8" s="41" t="s">
        <v>67</v>
      </c>
      <c r="F8" s="35">
        <v>1910.563</v>
      </c>
      <c r="G8" s="35">
        <v>100</v>
      </c>
      <c r="H8" s="35">
        <v>19.10563</v>
      </c>
      <c r="I8" s="148">
        <v>1910</v>
      </c>
      <c r="J8" s="48">
        <f t="shared" si="0"/>
        <v>19.1</v>
      </c>
      <c r="K8" s="48"/>
      <c r="L8" s="140">
        <f>ROUND(J8*汇总2!C37,2)</f>
        <v>9.48</v>
      </c>
      <c r="M8" s="140">
        <f>ROUND(J8*汇总2!C38,2)</f>
        <v>6.43</v>
      </c>
    </row>
    <row r="9" spans="1:13">
      <c r="A9" s="41">
        <v>7</v>
      </c>
      <c r="B9" s="41" t="s">
        <v>5</v>
      </c>
      <c r="C9" s="41" t="s">
        <v>59</v>
      </c>
      <c r="D9" s="42" t="s">
        <v>69</v>
      </c>
      <c r="E9" s="41" t="s">
        <v>67</v>
      </c>
      <c r="F9" s="35">
        <v>1892.96</v>
      </c>
      <c r="G9" s="35">
        <v>100</v>
      </c>
      <c r="H9" s="35">
        <v>18.9296</v>
      </c>
      <c r="I9" s="148">
        <v>1892</v>
      </c>
      <c r="J9" s="48">
        <f t="shared" si="0"/>
        <v>18.92</v>
      </c>
      <c r="K9" s="48"/>
      <c r="L9" s="140">
        <f>ROUND(J9*汇总2!C37,2)</f>
        <v>9.39</v>
      </c>
      <c r="M9" s="140">
        <f>ROUND(J9*汇总2!C38,2)</f>
        <v>6.37</v>
      </c>
    </row>
    <row r="10" spans="1:13">
      <c r="A10" s="41">
        <v>8</v>
      </c>
      <c r="B10" s="41" t="s">
        <v>5</v>
      </c>
      <c r="C10" s="41" t="s">
        <v>59</v>
      </c>
      <c r="D10" s="42" t="s">
        <v>70</v>
      </c>
      <c r="E10" s="47" t="s">
        <v>61</v>
      </c>
      <c r="F10" s="35">
        <v>531.798</v>
      </c>
      <c r="G10" s="35">
        <v>50</v>
      </c>
      <c r="H10" s="35">
        <v>2.6589</v>
      </c>
      <c r="I10" s="148">
        <v>531</v>
      </c>
      <c r="J10" s="48">
        <f t="shared" si="0"/>
        <v>2.66</v>
      </c>
      <c r="K10" s="48"/>
      <c r="L10" s="140">
        <f>ROUND(J10*汇总2!C37,2)</f>
        <v>1.32</v>
      </c>
      <c r="M10" s="140">
        <f>ROUND(J10*汇总2!C38,2)</f>
        <v>0.9</v>
      </c>
    </row>
    <row r="11" spans="1:13">
      <c r="A11" s="41">
        <v>9</v>
      </c>
      <c r="B11" s="41" t="s">
        <v>5</v>
      </c>
      <c r="C11" s="41" t="s">
        <v>59</v>
      </c>
      <c r="D11" s="42" t="s">
        <v>71</v>
      </c>
      <c r="E11" s="47" t="s">
        <v>61</v>
      </c>
      <c r="F11" s="35">
        <v>552.005</v>
      </c>
      <c r="G11" s="35">
        <v>50</v>
      </c>
      <c r="H11" s="35">
        <v>2.76</v>
      </c>
      <c r="I11" s="148">
        <v>549.67</v>
      </c>
      <c r="J11" s="48">
        <f t="shared" si="0"/>
        <v>2.75</v>
      </c>
      <c r="K11" s="48"/>
      <c r="L11" s="140">
        <f>ROUND(J11*汇总2!C37,2)</f>
        <v>1.37</v>
      </c>
      <c r="M11" s="140">
        <f>ROUND(J11*汇总2!C38,2)</f>
        <v>0.93</v>
      </c>
    </row>
    <row r="12" spans="1:13">
      <c r="A12" s="41">
        <v>10</v>
      </c>
      <c r="B12" s="41" t="s">
        <v>5</v>
      </c>
      <c r="C12" s="41" t="s">
        <v>59</v>
      </c>
      <c r="D12" s="42" t="s">
        <v>72</v>
      </c>
      <c r="E12" s="47" t="s">
        <v>61</v>
      </c>
      <c r="F12" s="35">
        <v>853.99</v>
      </c>
      <c r="G12" s="35">
        <v>50</v>
      </c>
      <c r="H12" s="35">
        <v>3.04</v>
      </c>
      <c r="I12" s="148">
        <v>607.14</v>
      </c>
      <c r="J12" s="48">
        <f t="shared" si="0"/>
        <v>3.04</v>
      </c>
      <c r="K12" s="48"/>
      <c r="L12" s="140">
        <f>ROUND(J12*汇总2!C37,2)</f>
        <v>1.51</v>
      </c>
      <c r="M12" s="140">
        <f>ROUND(J12*汇总2!C38,2)</f>
        <v>1.02</v>
      </c>
    </row>
    <row r="13" spans="1:13">
      <c r="A13" s="41">
        <v>11</v>
      </c>
      <c r="B13" s="41" t="s">
        <v>5</v>
      </c>
      <c r="C13" s="41" t="s">
        <v>59</v>
      </c>
      <c r="D13" s="42" t="s">
        <v>73</v>
      </c>
      <c r="E13" s="47" t="s">
        <v>61</v>
      </c>
      <c r="F13" s="35">
        <v>751.935</v>
      </c>
      <c r="G13" s="35">
        <v>50</v>
      </c>
      <c r="H13" s="35">
        <v>3.7596</v>
      </c>
      <c r="I13" s="148">
        <v>751.94</v>
      </c>
      <c r="J13" s="48">
        <f t="shared" si="0"/>
        <v>3.76</v>
      </c>
      <c r="K13" s="48"/>
      <c r="L13" s="140">
        <f>ROUND(J13*汇总2!C37,2)</f>
        <v>1.87</v>
      </c>
      <c r="M13" s="140">
        <f>ROUND(J13*汇总2!C38,2)</f>
        <v>1.27</v>
      </c>
    </row>
    <row r="14" spans="1:13">
      <c r="A14" s="41">
        <v>12</v>
      </c>
      <c r="B14" s="41" t="s">
        <v>5</v>
      </c>
      <c r="C14" s="41" t="s">
        <v>59</v>
      </c>
      <c r="D14" s="42" t="s">
        <v>74</v>
      </c>
      <c r="E14" s="47" t="s">
        <v>61</v>
      </c>
      <c r="F14" s="35">
        <v>1212.81</v>
      </c>
      <c r="G14" s="35">
        <v>50</v>
      </c>
      <c r="H14" s="35">
        <v>6.06</v>
      </c>
      <c r="I14" s="148">
        <v>1212.81</v>
      </c>
      <c r="J14" s="48">
        <f t="shared" si="0"/>
        <v>6.06</v>
      </c>
      <c r="K14" s="48"/>
      <c r="L14" s="140">
        <f>ROUND(J14*汇总2!C37,2)</f>
        <v>3.01</v>
      </c>
      <c r="M14" s="140">
        <f>ROUND(J14*汇总2!C38,2)</f>
        <v>2.04</v>
      </c>
    </row>
    <row r="15" spans="1:13">
      <c r="A15" s="41">
        <v>13</v>
      </c>
      <c r="B15" s="41" t="s">
        <v>5</v>
      </c>
      <c r="C15" s="41" t="s">
        <v>59</v>
      </c>
      <c r="D15" s="42" t="s">
        <v>75</v>
      </c>
      <c r="E15" s="47" t="s">
        <v>61</v>
      </c>
      <c r="F15" s="35">
        <v>518.2</v>
      </c>
      <c r="G15" s="35">
        <v>50</v>
      </c>
      <c r="H15" s="35">
        <v>2.59</v>
      </c>
      <c r="I15" s="148">
        <v>518</v>
      </c>
      <c r="J15" s="48">
        <f t="shared" si="0"/>
        <v>2.59</v>
      </c>
      <c r="K15" s="48"/>
      <c r="L15" s="140">
        <f>ROUND(J15*汇总2!C37,2)</f>
        <v>1.29</v>
      </c>
      <c r="M15" s="140">
        <f>ROUND(J15*汇总2!C38,2)</f>
        <v>0.87</v>
      </c>
    </row>
    <row r="16" s="134" customFormat="1" spans="1:14">
      <c r="A16" s="72">
        <v>14</v>
      </c>
      <c r="B16" s="72" t="s">
        <v>5</v>
      </c>
      <c r="C16" s="72" t="s">
        <v>59</v>
      </c>
      <c r="D16" s="75" t="s">
        <v>76</v>
      </c>
      <c r="E16" s="72" t="s">
        <v>67</v>
      </c>
      <c r="F16" s="78">
        <v>1020</v>
      </c>
      <c r="G16" s="78">
        <v>100</v>
      </c>
      <c r="H16" s="78">
        <v>10.2</v>
      </c>
      <c r="I16" s="149">
        <v>0</v>
      </c>
      <c r="J16" s="150">
        <f t="shared" si="0"/>
        <v>0</v>
      </c>
      <c r="K16" s="150" t="s">
        <v>77</v>
      </c>
      <c r="L16" s="140">
        <f>ROUND(J16*汇总2!C37,2)</f>
        <v>0</v>
      </c>
      <c r="M16" s="140">
        <f>ROUND(J16*汇总2!C38,2)</f>
        <v>0</v>
      </c>
      <c r="N16" s="38"/>
    </row>
    <row r="17" s="134" customFormat="1" spans="1:14">
      <c r="A17" s="72">
        <v>15</v>
      </c>
      <c r="B17" s="72" t="s">
        <v>5</v>
      </c>
      <c r="C17" s="72" t="s">
        <v>59</v>
      </c>
      <c r="D17" s="75" t="s">
        <v>78</v>
      </c>
      <c r="E17" s="72" t="s">
        <v>67</v>
      </c>
      <c r="F17" s="78">
        <v>1100</v>
      </c>
      <c r="G17" s="78">
        <v>100</v>
      </c>
      <c r="H17" s="78">
        <v>11</v>
      </c>
      <c r="I17" s="149">
        <v>0</v>
      </c>
      <c r="J17" s="150">
        <f t="shared" si="0"/>
        <v>0</v>
      </c>
      <c r="K17" s="150" t="s">
        <v>77</v>
      </c>
      <c r="L17" s="140">
        <f>ROUND(J17*汇总2!C37,2)</f>
        <v>0</v>
      </c>
      <c r="M17" s="140">
        <f>ROUND(J17*汇总2!C38,2)</f>
        <v>0</v>
      </c>
      <c r="N17" s="38"/>
    </row>
    <row r="18" ht="24" spans="1:13">
      <c r="A18" s="41">
        <v>16</v>
      </c>
      <c r="B18" s="70" t="s">
        <v>7</v>
      </c>
      <c r="C18" s="41" t="s">
        <v>59</v>
      </c>
      <c r="D18" s="51" t="s">
        <v>79</v>
      </c>
      <c r="E18" s="41" t="s">
        <v>64</v>
      </c>
      <c r="F18" s="102">
        <v>1860.7</v>
      </c>
      <c r="G18" s="102">
        <v>150</v>
      </c>
      <c r="H18" s="55">
        <v>27.91</v>
      </c>
      <c r="I18" s="148">
        <v>1860.7</v>
      </c>
      <c r="J18" s="48">
        <f t="shared" si="0"/>
        <v>27.91</v>
      </c>
      <c r="K18" s="48"/>
      <c r="L18" s="140">
        <f>ROUND(J18*汇总2!C37,2)</f>
        <v>13.86</v>
      </c>
      <c r="M18" s="140">
        <f>ROUND(J18*汇总2!C38,2)</f>
        <v>9.39</v>
      </c>
    </row>
    <row r="19" spans="1:13">
      <c r="A19" s="41">
        <v>17</v>
      </c>
      <c r="B19" s="70" t="s">
        <v>7</v>
      </c>
      <c r="C19" s="41" t="s">
        <v>59</v>
      </c>
      <c r="D19" s="51" t="s">
        <v>80</v>
      </c>
      <c r="E19" s="41" t="s">
        <v>64</v>
      </c>
      <c r="F19" s="102">
        <v>1060</v>
      </c>
      <c r="G19" s="102">
        <v>150</v>
      </c>
      <c r="H19" s="55">
        <v>15.9</v>
      </c>
      <c r="I19" s="148">
        <v>1060</v>
      </c>
      <c r="J19" s="48">
        <f t="shared" si="0"/>
        <v>15.9</v>
      </c>
      <c r="K19" s="48"/>
      <c r="L19" s="140">
        <f>ROUND(J19*汇总2!C37,2)</f>
        <v>7.89</v>
      </c>
      <c r="M19" s="140">
        <f>ROUND(J19*汇总2!C38,2)</f>
        <v>5.35</v>
      </c>
    </row>
    <row r="20" s="143" customFormat="1" spans="1:14">
      <c r="A20" s="41">
        <v>18</v>
      </c>
      <c r="B20" s="70" t="s">
        <v>7</v>
      </c>
      <c r="C20" s="41" t="s">
        <v>59</v>
      </c>
      <c r="D20" s="51" t="s">
        <v>81</v>
      </c>
      <c r="E20" s="41" t="s">
        <v>64</v>
      </c>
      <c r="F20" s="102">
        <v>1145.56</v>
      </c>
      <c r="G20" s="102">
        <v>150</v>
      </c>
      <c r="H20" s="55">
        <v>17.18</v>
      </c>
      <c r="I20" s="148">
        <v>1145.56</v>
      </c>
      <c r="J20" s="48">
        <f t="shared" si="0"/>
        <v>17.18</v>
      </c>
      <c r="K20" s="48"/>
      <c r="L20" s="140">
        <f>ROUND(J20*汇总2!C37,2)</f>
        <v>8.53</v>
      </c>
      <c r="M20" s="140">
        <f>ROUND(J20*汇总2!C38,2)</f>
        <v>5.78</v>
      </c>
      <c r="N20" s="38"/>
    </row>
    <row r="21" spans="1:13">
      <c r="A21" s="41">
        <v>19</v>
      </c>
      <c r="B21" s="42" t="s">
        <v>7</v>
      </c>
      <c r="C21" s="41" t="s">
        <v>59</v>
      </c>
      <c r="D21" s="49" t="s">
        <v>82</v>
      </c>
      <c r="E21" s="47" t="s">
        <v>61</v>
      </c>
      <c r="F21" s="35">
        <v>700</v>
      </c>
      <c r="G21" s="35">
        <v>50</v>
      </c>
      <c r="H21" s="55">
        <v>3.5</v>
      </c>
      <c r="I21" s="148">
        <v>700</v>
      </c>
      <c r="J21" s="48">
        <f t="shared" si="0"/>
        <v>3.5</v>
      </c>
      <c r="K21" s="48"/>
      <c r="L21" s="140">
        <f>ROUND(J21*汇总2!C37,2)</f>
        <v>1.74</v>
      </c>
      <c r="M21" s="140">
        <f>ROUND(J21*汇总2!C38,2)</f>
        <v>1.18</v>
      </c>
    </row>
    <row r="22" spans="1:13">
      <c r="A22" s="41">
        <v>20</v>
      </c>
      <c r="B22" s="70" t="s">
        <v>7</v>
      </c>
      <c r="C22" s="41" t="s">
        <v>59</v>
      </c>
      <c r="D22" s="51" t="s">
        <v>83</v>
      </c>
      <c r="E22" s="47" t="s">
        <v>61</v>
      </c>
      <c r="F22" s="102">
        <v>564</v>
      </c>
      <c r="G22" s="102">
        <v>50</v>
      </c>
      <c r="H22" s="55">
        <v>2.82</v>
      </c>
      <c r="I22" s="148">
        <v>564</v>
      </c>
      <c r="J22" s="48">
        <f t="shared" si="0"/>
        <v>2.82</v>
      </c>
      <c r="K22" s="48"/>
      <c r="L22" s="140">
        <f>ROUND(J22*汇总2!C37,2)</f>
        <v>1.4</v>
      </c>
      <c r="M22" s="140">
        <f>ROUND(J22*汇总2!C38,2)</f>
        <v>0.95</v>
      </c>
    </row>
    <row r="23" spans="1:13">
      <c r="A23" s="41">
        <v>21</v>
      </c>
      <c r="B23" s="70" t="s">
        <v>7</v>
      </c>
      <c r="C23" s="41" t="s">
        <v>59</v>
      </c>
      <c r="D23" s="51" t="s">
        <v>84</v>
      </c>
      <c r="E23" s="41" t="s">
        <v>64</v>
      </c>
      <c r="F23" s="102">
        <v>1310</v>
      </c>
      <c r="G23" s="102">
        <v>150</v>
      </c>
      <c r="H23" s="55">
        <v>19.65</v>
      </c>
      <c r="I23" s="148">
        <v>1310</v>
      </c>
      <c r="J23" s="48">
        <f t="shared" si="0"/>
        <v>19.65</v>
      </c>
      <c r="K23" s="48"/>
      <c r="L23" s="140">
        <f>ROUND(J23*汇总2!C37,2)</f>
        <v>9.76</v>
      </c>
      <c r="M23" s="140">
        <f>ROUND(J23*汇总2!C38,2)</f>
        <v>6.61</v>
      </c>
    </row>
    <row r="24" spans="1:13">
      <c r="A24" s="41">
        <v>22</v>
      </c>
      <c r="B24" s="70" t="s">
        <v>7</v>
      </c>
      <c r="C24" s="41" t="s">
        <v>59</v>
      </c>
      <c r="D24" s="51" t="s">
        <v>85</v>
      </c>
      <c r="E24" s="47" t="s">
        <v>61</v>
      </c>
      <c r="F24" s="102">
        <v>720</v>
      </c>
      <c r="G24" s="102">
        <v>50</v>
      </c>
      <c r="H24" s="55">
        <v>3.6</v>
      </c>
      <c r="I24" s="148">
        <v>720</v>
      </c>
      <c r="J24" s="48">
        <f t="shared" si="0"/>
        <v>3.6</v>
      </c>
      <c r="K24" s="48"/>
      <c r="L24" s="140">
        <f>ROUND(J24*汇总2!C37,2)</f>
        <v>1.79</v>
      </c>
      <c r="M24" s="140">
        <f>ROUND(J24*汇总2!C38,2)</f>
        <v>1.21</v>
      </c>
    </row>
    <row r="25" spans="1:13">
      <c r="A25" s="41">
        <v>23</v>
      </c>
      <c r="B25" s="70" t="s">
        <v>7</v>
      </c>
      <c r="C25" s="41" t="s">
        <v>59</v>
      </c>
      <c r="D25" s="51" t="s">
        <v>86</v>
      </c>
      <c r="E25" s="47" t="s">
        <v>61</v>
      </c>
      <c r="F25" s="102">
        <v>561</v>
      </c>
      <c r="G25" s="102">
        <v>50</v>
      </c>
      <c r="H25" s="55">
        <v>2.81</v>
      </c>
      <c r="I25" s="148">
        <v>561</v>
      </c>
      <c r="J25" s="48">
        <f t="shared" si="0"/>
        <v>2.81</v>
      </c>
      <c r="K25" s="48"/>
      <c r="L25" s="140">
        <f>ROUND(J25*汇总2!C37,2)</f>
        <v>1.4</v>
      </c>
      <c r="M25" s="140">
        <f>ROUND(J25*汇总2!C38,2)</f>
        <v>0.95</v>
      </c>
    </row>
    <row r="26" ht="24" spans="1:13">
      <c r="A26" s="41">
        <v>24</v>
      </c>
      <c r="B26" s="47" t="s">
        <v>6</v>
      </c>
      <c r="C26" s="41" t="s">
        <v>59</v>
      </c>
      <c r="D26" s="49" t="s">
        <v>87</v>
      </c>
      <c r="E26" s="41" t="s">
        <v>64</v>
      </c>
      <c r="F26" s="35">
        <v>1095.31</v>
      </c>
      <c r="G26" s="102">
        <v>150</v>
      </c>
      <c r="H26" s="35">
        <v>16.43</v>
      </c>
      <c r="I26" s="148">
        <v>1095.31</v>
      </c>
      <c r="J26" s="48">
        <f t="shared" si="0"/>
        <v>16.43</v>
      </c>
      <c r="K26" s="48"/>
      <c r="L26" s="140">
        <f>ROUND(J26*汇总2!C37,2)</f>
        <v>8.16</v>
      </c>
      <c r="M26" s="140">
        <f>ROUND(J26*汇总2!C38,2)</f>
        <v>5.53</v>
      </c>
    </row>
    <row r="27" ht="24" spans="1:13">
      <c r="A27" s="41">
        <v>25</v>
      </c>
      <c r="B27" s="47" t="s">
        <v>6</v>
      </c>
      <c r="C27" s="41" t="s">
        <v>59</v>
      </c>
      <c r="D27" s="49" t="s">
        <v>88</v>
      </c>
      <c r="E27" s="47" t="s">
        <v>61</v>
      </c>
      <c r="F27" s="35">
        <v>500</v>
      </c>
      <c r="G27" s="102">
        <v>50</v>
      </c>
      <c r="H27" s="35">
        <v>2.5</v>
      </c>
      <c r="I27" s="148">
        <v>500</v>
      </c>
      <c r="J27" s="48">
        <f t="shared" si="0"/>
        <v>2.5</v>
      </c>
      <c r="K27" s="48"/>
      <c r="L27" s="140">
        <f>ROUND(J27*汇总2!C37,2)</f>
        <v>1.24</v>
      </c>
      <c r="M27" s="140">
        <f>ROUND(J27*汇总2!C38,2)</f>
        <v>0.84</v>
      </c>
    </row>
    <row r="28" ht="24" spans="1:13">
      <c r="A28" s="41">
        <v>26</v>
      </c>
      <c r="B28" s="47" t="s">
        <v>6</v>
      </c>
      <c r="C28" s="41" t="s">
        <v>59</v>
      </c>
      <c r="D28" s="49" t="s">
        <v>89</v>
      </c>
      <c r="E28" s="41" t="s">
        <v>64</v>
      </c>
      <c r="F28" s="35">
        <v>1300</v>
      </c>
      <c r="G28" s="102">
        <v>150</v>
      </c>
      <c r="H28" s="35">
        <v>19.5</v>
      </c>
      <c r="I28" s="148">
        <v>1300</v>
      </c>
      <c r="J28" s="48">
        <f t="shared" si="0"/>
        <v>19.5</v>
      </c>
      <c r="K28" s="48"/>
      <c r="L28" s="140">
        <f>ROUND(J28*汇总2!C37,2)</f>
        <v>9.68</v>
      </c>
      <c r="M28" s="140">
        <f>ROUND(J28*汇总2!C38,2)</f>
        <v>6.56</v>
      </c>
    </row>
    <row r="29" ht="24" spans="1:13">
      <c r="A29" s="41">
        <v>27</v>
      </c>
      <c r="B29" s="47" t="s">
        <v>6</v>
      </c>
      <c r="C29" s="41" t="s">
        <v>59</v>
      </c>
      <c r="D29" s="49" t="s">
        <v>90</v>
      </c>
      <c r="E29" s="41" t="s">
        <v>64</v>
      </c>
      <c r="F29" s="35">
        <v>2560</v>
      </c>
      <c r="G29" s="102">
        <v>150</v>
      </c>
      <c r="H29" s="35">
        <v>38.4</v>
      </c>
      <c r="I29" s="148">
        <v>2560</v>
      </c>
      <c r="J29" s="48">
        <f t="shared" si="0"/>
        <v>38.4</v>
      </c>
      <c r="K29" s="48"/>
      <c r="L29" s="140">
        <f>ROUND(J29*汇总2!C37,2)</f>
        <v>19.07</v>
      </c>
      <c r="M29" s="140">
        <f>ROUND(J29*汇总2!C38,2)</f>
        <v>12.92</v>
      </c>
    </row>
    <row r="30" ht="24" spans="1:13">
      <c r="A30" s="41">
        <v>28</v>
      </c>
      <c r="B30" s="47" t="s">
        <v>6</v>
      </c>
      <c r="C30" s="41" t="s">
        <v>59</v>
      </c>
      <c r="D30" s="49" t="s">
        <v>91</v>
      </c>
      <c r="E30" s="47" t="s">
        <v>61</v>
      </c>
      <c r="F30" s="35">
        <v>600</v>
      </c>
      <c r="G30" s="102">
        <v>50</v>
      </c>
      <c r="H30" s="35">
        <v>3</v>
      </c>
      <c r="I30" s="148">
        <v>600</v>
      </c>
      <c r="J30" s="48">
        <f t="shared" si="0"/>
        <v>3</v>
      </c>
      <c r="K30" s="48"/>
      <c r="L30" s="140">
        <f>ROUND(J30*汇总2!C37,2)</f>
        <v>1.49</v>
      </c>
      <c r="M30" s="140">
        <f>ROUND(J30*汇总2!C38,2)</f>
        <v>1.01</v>
      </c>
    </row>
    <row r="31" ht="24" spans="1:13">
      <c r="A31" s="41">
        <v>29</v>
      </c>
      <c r="B31" s="47" t="s">
        <v>6</v>
      </c>
      <c r="C31" s="41" t="s">
        <v>59</v>
      </c>
      <c r="D31" s="49" t="s">
        <v>92</v>
      </c>
      <c r="E31" s="41" t="s">
        <v>64</v>
      </c>
      <c r="F31" s="35">
        <v>2044.41</v>
      </c>
      <c r="G31" s="102">
        <v>150</v>
      </c>
      <c r="H31" s="35">
        <v>30.67</v>
      </c>
      <c r="I31" s="148">
        <v>2044.41</v>
      </c>
      <c r="J31" s="48">
        <f t="shared" si="0"/>
        <v>30.67</v>
      </c>
      <c r="K31" s="48"/>
      <c r="L31" s="140">
        <f>ROUND(J31*汇总2!C37,2)</f>
        <v>15.23</v>
      </c>
      <c r="M31" s="140">
        <f>ROUND(J31*汇总2!C38,2)</f>
        <v>10.32</v>
      </c>
    </row>
    <row r="32" ht="24" spans="1:13">
      <c r="A32" s="41">
        <v>30</v>
      </c>
      <c r="B32" s="47" t="s">
        <v>6</v>
      </c>
      <c r="C32" s="41" t="s">
        <v>59</v>
      </c>
      <c r="D32" s="49" t="s">
        <v>93</v>
      </c>
      <c r="E32" s="41" t="s">
        <v>64</v>
      </c>
      <c r="F32" s="102">
        <v>2970</v>
      </c>
      <c r="G32" s="102">
        <v>150</v>
      </c>
      <c r="H32" s="35">
        <v>44.55</v>
      </c>
      <c r="I32" s="148">
        <v>2970</v>
      </c>
      <c r="J32" s="48">
        <f t="shared" si="0"/>
        <v>44.55</v>
      </c>
      <c r="K32" s="48"/>
      <c r="L32" s="140">
        <f>ROUND(J32*汇总2!C37,2)</f>
        <v>22.12</v>
      </c>
      <c r="M32" s="140">
        <f>ROUND(J32*汇总2!C38,2)</f>
        <v>14.99</v>
      </c>
    </row>
    <row r="33" ht="24" spans="1:13">
      <c r="A33" s="41">
        <v>31</v>
      </c>
      <c r="B33" s="47" t="s">
        <v>6</v>
      </c>
      <c r="C33" s="41" t="s">
        <v>59</v>
      </c>
      <c r="D33" s="49" t="s">
        <v>94</v>
      </c>
      <c r="E33" s="47" t="s">
        <v>61</v>
      </c>
      <c r="F33" s="35">
        <v>500</v>
      </c>
      <c r="G33" s="102">
        <v>50</v>
      </c>
      <c r="H33" s="35">
        <v>2.5</v>
      </c>
      <c r="I33" s="148">
        <v>500</v>
      </c>
      <c r="J33" s="48">
        <f t="shared" si="0"/>
        <v>2.5</v>
      </c>
      <c r="K33" s="48"/>
      <c r="L33" s="140">
        <f>ROUND(J33*汇总2!C37,2)</f>
        <v>1.24</v>
      </c>
      <c r="M33" s="140">
        <f>ROUND(J33*汇总2!C38,2)</f>
        <v>0.84</v>
      </c>
    </row>
    <row r="34" ht="24" spans="1:13">
      <c r="A34" s="41">
        <v>32</v>
      </c>
      <c r="B34" s="47" t="s">
        <v>6</v>
      </c>
      <c r="C34" s="41" t="s">
        <v>59</v>
      </c>
      <c r="D34" s="49" t="s">
        <v>95</v>
      </c>
      <c r="E34" s="41" t="s">
        <v>64</v>
      </c>
      <c r="F34" s="35">
        <v>1800</v>
      </c>
      <c r="G34" s="102">
        <v>150</v>
      </c>
      <c r="H34" s="35">
        <v>27</v>
      </c>
      <c r="I34" s="148">
        <v>1800</v>
      </c>
      <c r="J34" s="48">
        <f t="shared" si="0"/>
        <v>27</v>
      </c>
      <c r="K34" s="48"/>
      <c r="L34" s="140">
        <f>ROUND(J34*汇总2!C37,2)</f>
        <v>13.41</v>
      </c>
      <c r="M34" s="140">
        <f>ROUND(J34*汇总2!C38,2)</f>
        <v>9.09</v>
      </c>
    </row>
    <row r="35" ht="24" spans="1:13">
      <c r="A35" s="41">
        <v>33</v>
      </c>
      <c r="B35" s="47" t="s">
        <v>6</v>
      </c>
      <c r="C35" s="41" t="s">
        <v>59</v>
      </c>
      <c r="D35" s="51" t="s">
        <v>96</v>
      </c>
      <c r="E35" s="41" t="s">
        <v>64</v>
      </c>
      <c r="F35" s="35">
        <v>1913.7</v>
      </c>
      <c r="G35" s="102">
        <v>150</v>
      </c>
      <c r="H35" s="35">
        <v>28.71</v>
      </c>
      <c r="I35" s="148">
        <v>1913.7</v>
      </c>
      <c r="J35" s="48">
        <f t="shared" si="0"/>
        <v>28.71</v>
      </c>
      <c r="K35" s="48"/>
      <c r="L35" s="140">
        <f>ROUND(J35*汇总2!C37,2)</f>
        <v>14.25</v>
      </c>
      <c r="M35" s="140">
        <f>ROUND(J35*汇总2!C38,2)</f>
        <v>9.66</v>
      </c>
    </row>
    <row r="36" ht="24" spans="1:13">
      <c r="A36" s="41">
        <v>34</v>
      </c>
      <c r="B36" s="47" t="s">
        <v>6</v>
      </c>
      <c r="C36" s="41" t="s">
        <v>59</v>
      </c>
      <c r="D36" s="51" t="s">
        <v>97</v>
      </c>
      <c r="E36" s="47" t="s">
        <v>61</v>
      </c>
      <c r="F36" s="35">
        <v>4100</v>
      </c>
      <c r="G36" s="102">
        <v>50</v>
      </c>
      <c r="H36" s="35">
        <v>20.5</v>
      </c>
      <c r="I36" s="148">
        <v>4100</v>
      </c>
      <c r="J36" s="48">
        <f t="shared" ref="J36:J67" si="1">ROUND(G36*I36/10000,2)</f>
        <v>20.5</v>
      </c>
      <c r="K36" s="48"/>
      <c r="L36" s="140">
        <f>ROUND(J36*汇总2!C37,2)</f>
        <v>10.18</v>
      </c>
      <c r="M36" s="140">
        <f>ROUND(J36*汇总2!C38,2)</f>
        <v>6.9</v>
      </c>
    </row>
    <row r="37" ht="24" spans="1:13">
      <c r="A37" s="41">
        <v>35</v>
      </c>
      <c r="B37" s="47" t="s">
        <v>6</v>
      </c>
      <c r="C37" s="41" t="s">
        <v>59</v>
      </c>
      <c r="D37" s="51" t="s">
        <v>98</v>
      </c>
      <c r="E37" s="41" t="s">
        <v>64</v>
      </c>
      <c r="F37" s="35">
        <v>1012</v>
      </c>
      <c r="G37" s="102">
        <v>150</v>
      </c>
      <c r="H37" s="35">
        <v>15.18</v>
      </c>
      <c r="I37" s="148">
        <v>1012</v>
      </c>
      <c r="J37" s="48">
        <f t="shared" si="1"/>
        <v>15.18</v>
      </c>
      <c r="K37" s="48"/>
      <c r="L37" s="140">
        <f>ROUND(J37*汇总2!C37,2)</f>
        <v>7.54</v>
      </c>
      <c r="M37" s="140">
        <f>ROUND(J37*汇总2!C38,2)</f>
        <v>5.11</v>
      </c>
    </row>
    <row r="38" ht="24" spans="1:13">
      <c r="A38" s="41">
        <v>36</v>
      </c>
      <c r="B38" s="47" t="s">
        <v>6</v>
      </c>
      <c r="C38" s="41" t="s">
        <v>59</v>
      </c>
      <c r="D38" s="51" t="s">
        <v>99</v>
      </c>
      <c r="E38" s="41" t="s">
        <v>64</v>
      </c>
      <c r="F38" s="35">
        <v>1863</v>
      </c>
      <c r="G38" s="102">
        <v>150</v>
      </c>
      <c r="H38" s="35">
        <v>27.95</v>
      </c>
      <c r="I38" s="148">
        <v>1863</v>
      </c>
      <c r="J38" s="48">
        <f t="shared" si="1"/>
        <v>27.95</v>
      </c>
      <c r="K38" s="48"/>
      <c r="L38" s="140">
        <f>ROUND(J38*汇总2!C37,2)</f>
        <v>13.88</v>
      </c>
      <c r="M38" s="140">
        <f>ROUND(J38*汇总2!C38,2)</f>
        <v>9.41</v>
      </c>
    </row>
    <row r="39" ht="24" spans="1:13">
      <c r="A39" s="41">
        <v>37</v>
      </c>
      <c r="B39" s="47" t="s">
        <v>6</v>
      </c>
      <c r="C39" s="41" t="s">
        <v>59</v>
      </c>
      <c r="D39" s="51" t="s">
        <v>100</v>
      </c>
      <c r="E39" s="47" t="s">
        <v>61</v>
      </c>
      <c r="F39" s="35">
        <v>500</v>
      </c>
      <c r="G39" s="102">
        <v>50</v>
      </c>
      <c r="H39" s="35">
        <v>2.5</v>
      </c>
      <c r="I39" s="148">
        <v>500</v>
      </c>
      <c r="J39" s="48">
        <f t="shared" si="1"/>
        <v>2.5</v>
      </c>
      <c r="K39" s="48"/>
      <c r="L39" s="140">
        <f>ROUND(J39*汇总2!C37,2)</f>
        <v>1.24</v>
      </c>
      <c r="M39" s="140">
        <f>ROUND(J39*汇总2!C38,2)</f>
        <v>0.84</v>
      </c>
    </row>
    <row r="40" ht="24" spans="1:13">
      <c r="A40" s="41">
        <v>38</v>
      </c>
      <c r="B40" s="47" t="s">
        <v>6</v>
      </c>
      <c r="C40" s="41" t="s">
        <v>59</v>
      </c>
      <c r="D40" s="51" t="s">
        <v>101</v>
      </c>
      <c r="E40" s="41" t="s">
        <v>64</v>
      </c>
      <c r="F40" s="35">
        <v>1695</v>
      </c>
      <c r="G40" s="102">
        <v>150</v>
      </c>
      <c r="H40" s="35">
        <v>25.43</v>
      </c>
      <c r="I40" s="148">
        <v>1695</v>
      </c>
      <c r="J40" s="48">
        <f t="shared" si="1"/>
        <v>25.43</v>
      </c>
      <c r="K40" s="48"/>
      <c r="L40" s="140">
        <f>ROUND(J40*汇总2!C37,2)</f>
        <v>12.63</v>
      </c>
      <c r="M40" s="140">
        <f>ROUND(J40*汇总2!C38,2)</f>
        <v>8.56</v>
      </c>
    </row>
    <row r="41" ht="24" spans="1:13">
      <c r="A41" s="41">
        <v>39</v>
      </c>
      <c r="B41" s="47" t="s">
        <v>6</v>
      </c>
      <c r="C41" s="41" t="s">
        <v>59</v>
      </c>
      <c r="D41" s="51" t="s">
        <v>102</v>
      </c>
      <c r="E41" s="47" t="s">
        <v>61</v>
      </c>
      <c r="F41" s="35">
        <v>536</v>
      </c>
      <c r="G41" s="102">
        <v>50</v>
      </c>
      <c r="H41" s="35">
        <v>2.68</v>
      </c>
      <c r="I41" s="148">
        <v>536</v>
      </c>
      <c r="J41" s="48">
        <f t="shared" si="1"/>
        <v>2.68</v>
      </c>
      <c r="K41" s="48"/>
      <c r="L41" s="140">
        <f>ROUND(J41*汇总2!C37,2)</f>
        <v>1.33</v>
      </c>
      <c r="M41" s="140">
        <f>ROUND(J41*汇总2!C38,2)</f>
        <v>0.9</v>
      </c>
    </row>
    <row r="42" ht="24" spans="1:13">
      <c r="A42" s="41">
        <v>40</v>
      </c>
      <c r="B42" s="47" t="s">
        <v>6</v>
      </c>
      <c r="C42" s="41" t="s">
        <v>59</v>
      </c>
      <c r="D42" s="51" t="s">
        <v>103</v>
      </c>
      <c r="E42" s="47" t="s">
        <v>61</v>
      </c>
      <c r="F42" s="35">
        <v>600</v>
      </c>
      <c r="G42" s="102">
        <v>50</v>
      </c>
      <c r="H42" s="35">
        <v>3</v>
      </c>
      <c r="I42" s="148">
        <v>600</v>
      </c>
      <c r="J42" s="48">
        <f t="shared" si="1"/>
        <v>3</v>
      </c>
      <c r="K42" s="48"/>
      <c r="L42" s="140">
        <f>ROUND(J42*汇总2!C37,2)</f>
        <v>1.49</v>
      </c>
      <c r="M42" s="140">
        <f>ROUND(J42*汇总2!C38,2)</f>
        <v>1.01</v>
      </c>
    </row>
    <row r="43" ht="24" spans="1:13">
      <c r="A43" s="41">
        <v>41</v>
      </c>
      <c r="B43" s="47" t="s">
        <v>6</v>
      </c>
      <c r="C43" s="41" t="s">
        <v>59</v>
      </c>
      <c r="D43" s="51" t="s">
        <v>104</v>
      </c>
      <c r="E43" s="41" t="s">
        <v>67</v>
      </c>
      <c r="F43" s="35">
        <v>2137</v>
      </c>
      <c r="G43" s="102">
        <v>100</v>
      </c>
      <c r="H43" s="35">
        <v>21.37</v>
      </c>
      <c r="I43" s="148">
        <v>2137</v>
      </c>
      <c r="J43" s="48">
        <f t="shared" si="1"/>
        <v>21.37</v>
      </c>
      <c r="K43" s="48"/>
      <c r="L43" s="140">
        <f>ROUND(J43*汇总2!C37,2)</f>
        <v>10.61</v>
      </c>
      <c r="M43" s="140">
        <f>ROUND(J43*汇总2!C38,2)</f>
        <v>7.19</v>
      </c>
    </row>
    <row r="44" ht="24" spans="1:13">
      <c r="A44" s="41">
        <v>42</v>
      </c>
      <c r="B44" s="47" t="s">
        <v>6</v>
      </c>
      <c r="C44" s="41" t="s">
        <v>59</v>
      </c>
      <c r="D44" s="51" t="s">
        <v>105</v>
      </c>
      <c r="E44" s="41" t="s">
        <v>64</v>
      </c>
      <c r="F44" s="35">
        <v>2514</v>
      </c>
      <c r="G44" s="102">
        <v>150</v>
      </c>
      <c r="H44" s="35">
        <v>37.71</v>
      </c>
      <c r="I44" s="148">
        <v>2514</v>
      </c>
      <c r="J44" s="48">
        <f t="shared" si="1"/>
        <v>37.71</v>
      </c>
      <c r="K44" s="48"/>
      <c r="L44" s="140">
        <f>ROUND(J44*汇总2!C37,2)</f>
        <v>18.72</v>
      </c>
      <c r="M44" s="140">
        <f>ROUND(J44*汇总2!C38,2)</f>
        <v>12.69</v>
      </c>
    </row>
    <row r="45" ht="24" spans="1:13">
      <c r="A45" s="41">
        <v>43</v>
      </c>
      <c r="B45" s="47" t="s">
        <v>6</v>
      </c>
      <c r="C45" s="41" t="s">
        <v>59</v>
      </c>
      <c r="D45" s="51" t="s">
        <v>106</v>
      </c>
      <c r="E45" s="47" t="s">
        <v>61</v>
      </c>
      <c r="F45" s="35">
        <v>512</v>
      </c>
      <c r="G45" s="102">
        <v>50</v>
      </c>
      <c r="H45" s="35">
        <v>2.56</v>
      </c>
      <c r="I45" s="148">
        <v>512</v>
      </c>
      <c r="J45" s="48">
        <f t="shared" si="1"/>
        <v>2.56</v>
      </c>
      <c r="K45" s="48"/>
      <c r="L45" s="140">
        <f>ROUND(J45*汇总2!C37,2)</f>
        <v>1.27</v>
      </c>
      <c r="M45" s="140">
        <f>ROUND(J45*汇总2!C38,2)</f>
        <v>0.86</v>
      </c>
    </row>
    <row r="46" ht="24" spans="1:13">
      <c r="A46" s="41">
        <v>44</v>
      </c>
      <c r="B46" s="47" t="s">
        <v>6</v>
      </c>
      <c r="C46" s="41" t="s">
        <v>59</v>
      </c>
      <c r="D46" s="49" t="s">
        <v>107</v>
      </c>
      <c r="E46" s="41" t="s">
        <v>64</v>
      </c>
      <c r="F46" s="102">
        <v>1185.55</v>
      </c>
      <c r="G46" s="102">
        <v>150</v>
      </c>
      <c r="H46" s="35">
        <v>17.78</v>
      </c>
      <c r="I46" s="148">
        <v>1185.55</v>
      </c>
      <c r="J46" s="48">
        <f t="shared" si="1"/>
        <v>17.78</v>
      </c>
      <c r="K46" s="48"/>
      <c r="L46" s="140">
        <f>ROUND(J46*汇总2!C37,2)</f>
        <v>8.83</v>
      </c>
      <c r="M46" s="140">
        <f>ROUND(J46*汇总2!C38,2)</f>
        <v>5.98</v>
      </c>
    </row>
    <row r="47" ht="24" spans="1:13">
      <c r="A47" s="41">
        <v>45</v>
      </c>
      <c r="B47" s="47" t="s">
        <v>6</v>
      </c>
      <c r="C47" s="41" t="s">
        <v>59</v>
      </c>
      <c r="D47" s="49" t="s">
        <v>108</v>
      </c>
      <c r="E47" s="41" t="s">
        <v>64</v>
      </c>
      <c r="F47" s="102">
        <v>1000</v>
      </c>
      <c r="G47" s="102">
        <v>150</v>
      </c>
      <c r="H47" s="35">
        <v>15</v>
      </c>
      <c r="I47" s="148">
        <v>1000</v>
      </c>
      <c r="J47" s="48">
        <f t="shared" si="1"/>
        <v>15</v>
      </c>
      <c r="K47" s="48"/>
      <c r="L47" s="140">
        <f>ROUND(J47*汇总2!C37,2)</f>
        <v>7.45</v>
      </c>
      <c r="M47" s="140">
        <f>ROUND(J47*汇总2!C38,2)</f>
        <v>5.05</v>
      </c>
    </row>
    <row r="48" ht="24" spans="1:13">
      <c r="A48" s="41">
        <v>46</v>
      </c>
      <c r="B48" s="47" t="s">
        <v>6</v>
      </c>
      <c r="C48" s="41" t="s">
        <v>59</v>
      </c>
      <c r="D48" s="51" t="s">
        <v>109</v>
      </c>
      <c r="E48" s="47" t="s">
        <v>61</v>
      </c>
      <c r="F48" s="102">
        <v>507</v>
      </c>
      <c r="G48" s="102">
        <v>50</v>
      </c>
      <c r="H48" s="35">
        <v>2.54</v>
      </c>
      <c r="I48" s="148">
        <v>507</v>
      </c>
      <c r="J48" s="48">
        <f t="shared" si="1"/>
        <v>2.54</v>
      </c>
      <c r="K48" s="48"/>
      <c r="L48" s="140">
        <f>ROUND(J48*汇总2!C37,2)</f>
        <v>1.26</v>
      </c>
      <c r="M48" s="140">
        <f>ROUND(J48*汇总2!C38,2)</f>
        <v>0.85</v>
      </c>
    </row>
    <row r="49" ht="24" spans="1:13">
      <c r="A49" s="41">
        <v>47</v>
      </c>
      <c r="B49" s="47" t="s">
        <v>6</v>
      </c>
      <c r="C49" s="41" t="s">
        <v>59</v>
      </c>
      <c r="D49" s="51" t="s">
        <v>110</v>
      </c>
      <c r="E49" s="47" t="s">
        <v>61</v>
      </c>
      <c r="F49" s="102">
        <v>598</v>
      </c>
      <c r="G49" s="102">
        <v>50</v>
      </c>
      <c r="H49" s="35">
        <v>2.99</v>
      </c>
      <c r="I49" s="148">
        <v>598</v>
      </c>
      <c r="J49" s="48">
        <f t="shared" si="1"/>
        <v>2.99</v>
      </c>
      <c r="K49" s="48"/>
      <c r="L49" s="140">
        <f>ROUND(J49*汇总2!C37,2)</f>
        <v>1.48</v>
      </c>
      <c r="M49" s="140">
        <f>ROUND(J49*汇总2!C38,2)</f>
        <v>1.01</v>
      </c>
    </row>
    <row r="50" ht="24" spans="1:13">
      <c r="A50" s="41">
        <v>48</v>
      </c>
      <c r="B50" s="47" t="s">
        <v>6</v>
      </c>
      <c r="C50" s="41" t="s">
        <v>59</v>
      </c>
      <c r="D50" s="51" t="s">
        <v>111</v>
      </c>
      <c r="E50" s="41" t="s">
        <v>64</v>
      </c>
      <c r="F50" s="102">
        <v>1232</v>
      </c>
      <c r="G50" s="102">
        <v>150</v>
      </c>
      <c r="H50" s="35">
        <v>18.48</v>
      </c>
      <c r="I50" s="148">
        <v>1232</v>
      </c>
      <c r="J50" s="48">
        <f t="shared" si="1"/>
        <v>18.48</v>
      </c>
      <c r="K50" s="48"/>
      <c r="L50" s="140">
        <f>ROUND(J50*汇总2!C37,2)</f>
        <v>9.18</v>
      </c>
      <c r="M50" s="140">
        <f>ROUND(J50*汇总2!C38,2)</f>
        <v>6.22</v>
      </c>
    </row>
    <row r="51" ht="24" spans="1:13">
      <c r="A51" s="41">
        <v>49</v>
      </c>
      <c r="B51" s="47" t="s">
        <v>6</v>
      </c>
      <c r="C51" s="41" t="s">
        <v>59</v>
      </c>
      <c r="D51" s="51" t="s">
        <v>112</v>
      </c>
      <c r="E51" s="47" t="s">
        <v>61</v>
      </c>
      <c r="F51" s="102">
        <v>613</v>
      </c>
      <c r="G51" s="102">
        <v>50</v>
      </c>
      <c r="H51" s="35">
        <v>3.07</v>
      </c>
      <c r="I51" s="148">
        <v>613</v>
      </c>
      <c r="J51" s="48">
        <f t="shared" si="1"/>
        <v>3.07</v>
      </c>
      <c r="K51" s="48"/>
      <c r="L51" s="140">
        <f>ROUND(J51*汇总2!C37,2)</f>
        <v>1.52</v>
      </c>
      <c r="M51" s="140">
        <f>ROUND(J51*汇总2!C38,2)</f>
        <v>1.03</v>
      </c>
    </row>
    <row r="52" ht="24" spans="1:13">
      <c r="A52" s="41">
        <v>50</v>
      </c>
      <c r="B52" s="47" t="s">
        <v>6</v>
      </c>
      <c r="C52" s="41" t="s">
        <v>59</v>
      </c>
      <c r="D52" s="51" t="s">
        <v>113</v>
      </c>
      <c r="E52" s="41" t="s">
        <v>67</v>
      </c>
      <c r="F52" s="102">
        <v>1100</v>
      </c>
      <c r="G52" s="102">
        <v>100</v>
      </c>
      <c r="H52" s="35">
        <v>11</v>
      </c>
      <c r="I52" s="148">
        <v>1100</v>
      </c>
      <c r="J52" s="48">
        <f t="shared" si="1"/>
        <v>11</v>
      </c>
      <c r="K52" s="48"/>
      <c r="L52" s="140">
        <f>ROUND(J52*汇总2!C37,2)</f>
        <v>5.46</v>
      </c>
      <c r="M52" s="140">
        <f>ROUND(J52*汇总2!C38,2)</f>
        <v>3.7</v>
      </c>
    </row>
    <row r="53" ht="24" spans="1:13">
      <c r="A53" s="41">
        <v>51</v>
      </c>
      <c r="B53" s="47" t="s">
        <v>6</v>
      </c>
      <c r="C53" s="41" t="s">
        <v>59</v>
      </c>
      <c r="D53" s="51" t="s">
        <v>114</v>
      </c>
      <c r="E53" s="47" t="s">
        <v>61</v>
      </c>
      <c r="F53" s="102">
        <v>518</v>
      </c>
      <c r="G53" s="102">
        <v>50</v>
      </c>
      <c r="H53" s="35">
        <v>2.59</v>
      </c>
      <c r="I53" s="148">
        <v>518</v>
      </c>
      <c r="J53" s="48">
        <f t="shared" si="1"/>
        <v>2.59</v>
      </c>
      <c r="K53" s="48"/>
      <c r="L53" s="140">
        <f>ROUND(J53*汇总2!C37,2)</f>
        <v>1.29</v>
      </c>
      <c r="M53" s="140">
        <f>ROUND(J53*汇总2!C38,2)</f>
        <v>0.87</v>
      </c>
    </row>
    <row r="54" ht="24" spans="1:13">
      <c r="A54" s="41">
        <v>52</v>
      </c>
      <c r="B54" s="47" t="s">
        <v>6</v>
      </c>
      <c r="C54" s="41" t="s">
        <v>59</v>
      </c>
      <c r="D54" s="51" t="s">
        <v>115</v>
      </c>
      <c r="E54" s="41" t="s">
        <v>64</v>
      </c>
      <c r="F54" s="102">
        <v>1161</v>
      </c>
      <c r="G54" s="102">
        <v>150</v>
      </c>
      <c r="H54" s="35">
        <v>17.42</v>
      </c>
      <c r="I54" s="148">
        <v>1161</v>
      </c>
      <c r="J54" s="48">
        <f t="shared" si="1"/>
        <v>17.42</v>
      </c>
      <c r="K54" s="48"/>
      <c r="L54" s="140">
        <f>ROUND(J54*汇总2!C37,2)</f>
        <v>8.65</v>
      </c>
      <c r="M54" s="140">
        <f>ROUND(J54*汇总2!C38,2)</f>
        <v>5.86</v>
      </c>
    </row>
    <row r="55" ht="24" spans="1:13">
      <c r="A55" s="41">
        <v>53</v>
      </c>
      <c r="B55" s="47" t="s">
        <v>6</v>
      </c>
      <c r="C55" s="41" t="s">
        <v>59</v>
      </c>
      <c r="D55" s="51" t="s">
        <v>116</v>
      </c>
      <c r="E55" s="41" t="s">
        <v>67</v>
      </c>
      <c r="F55" s="102">
        <v>1206</v>
      </c>
      <c r="G55" s="102">
        <v>100</v>
      </c>
      <c r="H55" s="35">
        <v>12.06</v>
      </c>
      <c r="I55" s="148">
        <v>1206</v>
      </c>
      <c r="J55" s="48">
        <f t="shared" si="1"/>
        <v>12.06</v>
      </c>
      <c r="K55" s="48"/>
      <c r="L55" s="140">
        <f>ROUND(J55*汇总2!C37,2)</f>
        <v>5.99</v>
      </c>
      <c r="M55" s="140">
        <f>ROUND(J55*汇总2!C38,2)</f>
        <v>4.06</v>
      </c>
    </row>
    <row r="56" ht="24" spans="1:13">
      <c r="A56" s="41">
        <v>54</v>
      </c>
      <c r="B56" s="47" t="s">
        <v>6</v>
      </c>
      <c r="C56" s="41" t="s">
        <v>59</v>
      </c>
      <c r="D56" s="51" t="s">
        <v>117</v>
      </c>
      <c r="E56" s="47" t="s">
        <v>61</v>
      </c>
      <c r="F56" s="102">
        <v>710</v>
      </c>
      <c r="G56" s="102">
        <v>50</v>
      </c>
      <c r="H56" s="35">
        <v>3.55</v>
      </c>
      <c r="I56" s="148">
        <v>710</v>
      </c>
      <c r="J56" s="48">
        <f t="shared" si="1"/>
        <v>3.55</v>
      </c>
      <c r="K56" s="48"/>
      <c r="L56" s="140">
        <f>ROUND(J56*汇总2!C37,2)</f>
        <v>1.76</v>
      </c>
      <c r="M56" s="140">
        <f>ROUND(J56*汇总2!C38,2)</f>
        <v>1.19</v>
      </c>
    </row>
    <row r="57" spans="1:13">
      <c r="A57" s="41">
        <v>55</v>
      </c>
      <c r="B57" s="34" t="s">
        <v>8</v>
      </c>
      <c r="C57" s="41" t="s">
        <v>59</v>
      </c>
      <c r="D57" s="46" t="s">
        <v>118</v>
      </c>
      <c r="E57" s="47" t="s">
        <v>61</v>
      </c>
      <c r="F57" s="68">
        <v>522.7</v>
      </c>
      <c r="G57" s="68">
        <v>50</v>
      </c>
      <c r="H57" s="68">
        <v>2.6135</v>
      </c>
      <c r="I57" s="148">
        <v>522.7</v>
      </c>
      <c r="J57" s="48">
        <f t="shared" si="1"/>
        <v>2.61</v>
      </c>
      <c r="K57" s="48"/>
      <c r="L57" s="140">
        <f>ROUND(J57*汇总2!C37,2)</f>
        <v>1.3</v>
      </c>
      <c r="M57" s="140">
        <f>ROUND(J57*汇总2!C38,2)</f>
        <v>0.88</v>
      </c>
    </row>
    <row r="58" spans="1:13">
      <c r="A58" s="41">
        <v>56</v>
      </c>
      <c r="B58" s="34" t="s">
        <v>8</v>
      </c>
      <c r="C58" s="41" t="s">
        <v>59</v>
      </c>
      <c r="D58" s="46" t="s">
        <v>119</v>
      </c>
      <c r="E58" s="47" t="s">
        <v>61</v>
      </c>
      <c r="F58" s="68">
        <v>620</v>
      </c>
      <c r="G58" s="68">
        <v>50</v>
      </c>
      <c r="H58" s="68">
        <v>3.1</v>
      </c>
      <c r="I58" s="148">
        <v>620</v>
      </c>
      <c r="J58" s="48">
        <f t="shared" si="1"/>
        <v>3.1</v>
      </c>
      <c r="K58" s="48"/>
      <c r="L58" s="140">
        <f>ROUND(J58*汇总2!C37,2)</f>
        <v>1.54</v>
      </c>
      <c r="M58" s="140">
        <f>ROUND(J58*汇总2!C38,2)</f>
        <v>1.04</v>
      </c>
    </row>
    <row r="59" spans="1:13">
      <c r="A59" s="41">
        <v>57</v>
      </c>
      <c r="B59" s="34" t="s">
        <v>8</v>
      </c>
      <c r="C59" s="41" t="s">
        <v>59</v>
      </c>
      <c r="D59" s="46" t="s">
        <v>120</v>
      </c>
      <c r="E59" s="41" t="s">
        <v>64</v>
      </c>
      <c r="F59" s="68">
        <v>1552.05</v>
      </c>
      <c r="G59" s="68">
        <v>150</v>
      </c>
      <c r="H59" s="147">
        <v>18.11465</v>
      </c>
      <c r="I59" s="148">
        <v>1552.05</v>
      </c>
      <c r="J59" s="48">
        <v>18.11</v>
      </c>
      <c r="K59" s="48" t="s">
        <v>121</v>
      </c>
      <c r="L59" s="140">
        <f>ROUND(J59*汇总2!C37,2)</f>
        <v>8.99</v>
      </c>
      <c r="M59" s="140">
        <f>ROUND(J59*汇总2!C38,2)</f>
        <v>6.1</v>
      </c>
    </row>
    <row r="60" spans="1:13">
      <c r="A60" s="41">
        <v>58</v>
      </c>
      <c r="B60" s="34" t="s">
        <v>8</v>
      </c>
      <c r="C60" s="41" t="s">
        <v>59</v>
      </c>
      <c r="D60" s="46" t="s">
        <v>122</v>
      </c>
      <c r="E60" s="41" t="s">
        <v>64</v>
      </c>
      <c r="F60" s="68">
        <v>3855.8</v>
      </c>
      <c r="G60" s="68">
        <v>150</v>
      </c>
      <c r="H60" s="68">
        <v>57.837</v>
      </c>
      <c r="I60" s="148">
        <v>3809</v>
      </c>
      <c r="J60" s="48">
        <f t="shared" si="1"/>
        <v>57.14</v>
      </c>
      <c r="K60" s="48"/>
      <c r="L60" s="140">
        <f>ROUND(J60*汇总2!C37,2)</f>
        <v>28.37</v>
      </c>
      <c r="M60" s="140">
        <f>ROUND(J60*汇总2!C38,2)</f>
        <v>19.23</v>
      </c>
    </row>
    <row r="61" spans="1:13">
      <c r="A61" s="41">
        <v>59</v>
      </c>
      <c r="B61" s="34" t="s">
        <v>8</v>
      </c>
      <c r="C61" s="41" t="s">
        <v>59</v>
      </c>
      <c r="D61" s="46" t="s">
        <v>123</v>
      </c>
      <c r="E61" s="47" t="s">
        <v>61</v>
      </c>
      <c r="F61" s="68">
        <v>515</v>
      </c>
      <c r="G61" s="68">
        <v>50</v>
      </c>
      <c r="H61" s="68">
        <v>2.575</v>
      </c>
      <c r="I61" s="148">
        <v>515</v>
      </c>
      <c r="J61" s="48">
        <f t="shared" si="1"/>
        <v>2.58</v>
      </c>
      <c r="K61" s="48"/>
      <c r="L61" s="140">
        <f>ROUND(J61*汇总2!C37,2)</f>
        <v>1.28</v>
      </c>
      <c r="M61" s="140">
        <f>ROUND(J61*汇总2!C38,2)</f>
        <v>0.87</v>
      </c>
    </row>
    <row r="62" spans="1:13">
      <c r="A62" s="41">
        <v>60</v>
      </c>
      <c r="B62" s="34" t="s">
        <v>8</v>
      </c>
      <c r="C62" s="41" t="s">
        <v>59</v>
      </c>
      <c r="D62" s="46" t="s">
        <v>124</v>
      </c>
      <c r="E62" s="41" t="s">
        <v>64</v>
      </c>
      <c r="F62" s="68">
        <v>1035</v>
      </c>
      <c r="G62" s="68">
        <v>150</v>
      </c>
      <c r="H62" s="68">
        <v>15.525</v>
      </c>
      <c r="I62" s="148">
        <v>1035</v>
      </c>
      <c r="J62" s="48">
        <f t="shared" si="1"/>
        <v>15.53</v>
      </c>
      <c r="K62" s="48"/>
      <c r="L62" s="140">
        <f>ROUND(J62*汇总2!C37,2)</f>
        <v>7.71</v>
      </c>
      <c r="M62" s="140">
        <f>ROUND(J62*汇总2!C38,2)</f>
        <v>5.23</v>
      </c>
    </row>
    <row r="63" spans="1:13">
      <c r="A63" s="41">
        <v>61</v>
      </c>
      <c r="B63" s="34" t="s">
        <v>8</v>
      </c>
      <c r="C63" s="41" t="s">
        <v>59</v>
      </c>
      <c r="D63" s="46" t="s">
        <v>125</v>
      </c>
      <c r="E63" s="47" t="s">
        <v>61</v>
      </c>
      <c r="F63" s="68">
        <v>530</v>
      </c>
      <c r="G63" s="68">
        <v>50</v>
      </c>
      <c r="H63" s="68">
        <v>2.65</v>
      </c>
      <c r="I63" s="148">
        <v>530</v>
      </c>
      <c r="J63" s="48">
        <f t="shared" si="1"/>
        <v>2.65</v>
      </c>
      <c r="K63" s="48"/>
      <c r="L63" s="140">
        <f>ROUND(J63*汇总2!C37,2)</f>
        <v>1.32</v>
      </c>
      <c r="M63" s="140">
        <f>ROUND(J63*汇总2!C38,2)</f>
        <v>0.89</v>
      </c>
    </row>
    <row r="64" spans="1:13">
      <c r="A64" s="41">
        <v>62</v>
      </c>
      <c r="B64" s="34" t="s">
        <v>8</v>
      </c>
      <c r="C64" s="41" t="s">
        <v>59</v>
      </c>
      <c r="D64" s="46" t="s">
        <v>126</v>
      </c>
      <c r="E64" s="41" t="s">
        <v>64</v>
      </c>
      <c r="F64" s="68">
        <v>1054.305</v>
      </c>
      <c r="G64" s="68">
        <v>150</v>
      </c>
      <c r="H64" s="68">
        <v>15.814575</v>
      </c>
      <c r="I64" s="148">
        <v>1054.3</v>
      </c>
      <c r="J64" s="48">
        <f t="shared" si="1"/>
        <v>15.81</v>
      </c>
      <c r="K64" s="48"/>
      <c r="L64" s="140">
        <f>ROUND(J64*汇总2!C37,2)</f>
        <v>7.85</v>
      </c>
      <c r="M64" s="140">
        <f>ROUND(J64*汇总2!C38,2)</f>
        <v>5.32</v>
      </c>
    </row>
    <row r="65" spans="1:13">
      <c r="A65" s="41">
        <v>63</v>
      </c>
      <c r="B65" s="34" t="s">
        <v>8</v>
      </c>
      <c r="C65" s="41" t="s">
        <v>59</v>
      </c>
      <c r="D65" s="46" t="s">
        <v>127</v>
      </c>
      <c r="E65" s="41" t="s">
        <v>64</v>
      </c>
      <c r="F65" s="68">
        <v>3087.73</v>
      </c>
      <c r="G65" s="68">
        <v>150</v>
      </c>
      <c r="H65" s="68">
        <v>46.31595</v>
      </c>
      <c r="I65" s="148">
        <v>2295.46</v>
      </c>
      <c r="J65" s="48">
        <f t="shared" si="1"/>
        <v>34.43</v>
      </c>
      <c r="K65" s="48"/>
      <c r="L65" s="140">
        <f>ROUND(J65*汇总2!C37,2)</f>
        <v>17.09</v>
      </c>
      <c r="M65" s="140">
        <f>ROUND(J65*汇总2!C38,2)</f>
        <v>11.59</v>
      </c>
    </row>
    <row r="66" spans="1:13">
      <c r="A66" s="41">
        <v>64</v>
      </c>
      <c r="B66" s="34" t="s">
        <v>8</v>
      </c>
      <c r="C66" s="41" t="s">
        <v>59</v>
      </c>
      <c r="D66" s="46" t="s">
        <v>128</v>
      </c>
      <c r="E66" s="41" t="s">
        <v>64</v>
      </c>
      <c r="F66" s="68">
        <v>3095.512</v>
      </c>
      <c r="G66" s="68">
        <v>150</v>
      </c>
      <c r="H66" s="68">
        <v>46.43268</v>
      </c>
      <c r="I66" s="148">
        <v>1912.8</v>
      </c>
      <c r="J66" s="48">
        <f t="shared" si="1"/>
        <v>28.69</v>
      </c>
      <c r="K66" s="48"/>
      <c r="L66" s="140">
        <f>ROUND(J66*汇总2!C37,2)</f>
        <v>14.24</v>
      </c>
      <c r="M66" s="140">
        <f>ROUND(J66*汇总2!C38,2)</f>
        <v>9.66</v>
      </c>
    </row>
    <row r="67" spans="1:13">
      <c r="A67" s="41">
        <v>65</v>
      </c>
      <c r="B67" s="34" t="s">
        <v>8</v>
      </c>
      <c r="C67" s="41" t="s">
        <v>59</v>
      </c>
      <c r="D67" s="46" t="s">
        <v>129</v>
      </c>
      <c r="E67" s="41" t="s">
        <v>64</v>
      </c>
      <c r="F67" s="68">
        <v>2801.26</v>
      </c>
      <c r="G67" s="68">
        <v>150</v>
      </c>
      <c r="H67" s="68">
        <v>42.0189</v>
      </c>
      <c r="I67" s="148">
        <v>2801.26</v>
      </c>
      <c r="J67" s="48">
        <f t="shared" si="1"/>
        <v>42.02</v>
      </c>
      <c r="K67" s="48"/>
      <c r="L67" s="140">
        <f>ROUND(J67*汇总2!C37,2)</f>
        <v>20.86</v>
      </c>
      <c r="M67" s="140">
        <f>ROUND(J67*汇总2!C38,2)</f>
        <v>14.14</v>
      </c>
    </row>
    <row r="68" spans="1:13">
      <c r="A68" s="41">
        <v>66</v>
      </c>
      <c r="B68" s="34" t="s">
        <v>8</v>
      </c>
      <c r="C68" s="41" t="s">
        <v>59</v>
      </c>
      <c r="D68" s="46" t="s">
        <v>130</v>
      </c>
      <c r="E68" s="47" t="s">
        <v>61</v>
      </c>
      <c r="F68" s="68">
        <v>855</v>
      </c>
      <c r="G68" s="68">
        <v>50</v>
      </c>
      <c r="H68" s="68">
        <v>4.275</v>
      </c>
      <c r="I68" s="148">
        <v>1458.5</v>
      </c>
      <c r="J68" s="48">
        <f t="shared" ref="J68:J99" si="2">ROUND(G68*I68/10000,2)</f>
        <v>7.29</v>
      </c>
      <c r="K68" s="48"/>
      <c r="L68" s="140">
        <f>ROUND(J68*汇总2!C37,2)</f>
        <v>3.62</v>
      </c>
      <c r="M68" s="140">
        <f>ROUND(J68*汇总2!C38,2)</f>
        <v>2.45</v>
      </c>
    </row>
    <row r="69" spans="1:13">
      <c r="A69" s="41">
        <v>67</v>
      </c>
      <c r="B69" s="34" t="s">
        <v>8</v>
      </c>
      <c r="C69" s="41" t="s">
        <v>59</v>
      </c>
      <c r="D69" s="46" t="s">
        <v>131</v>
      </c>
      <c r="E69" s="41" t="s">
        <v>64</v>
      </c>
      <c r="F69" s="68">
        <v>3097.1</v>
      </c>
      <c r="G69" s="68">
        <v>150</v>
      </c>
      <c r="H69" s="68">
        <v>46.4565</v>
      </c>
      <c r="I69" s="148">
        <v>3097.1</v>
      </c>
      <c r="J69" s="48">
        <f t="shared" si="2"/>
        <v>46.46</v>
      </c>
      <c r="K69" s="48"/>
      <c r="L69" s="140">
        <f>ROUND(J69*汇总2!C37,2)</f>
        <v>23.07</v>
      </c>
      <c r="M69" s="140">
        <f>ROUND(J69*汇总2!C38,2)</f>
        <v>15.64</v>
      </c>
    </row>
    <row r="70" spans="1:13">
      <c r="A70" s="41">
        <v>68</v>
      </c>
      <c r="B70" s="34" t="s">
        <v>8</v>
      </c>
      <c r="C70" s="41" t="s">
        <v>59</v>
      </c>
      <c r="D70" s="46" t="s">
        <v>132</v>
      </c>
      <c r="E70" s="41" t="s">
        <v>64</v>
      </c>
      <c r="F70" s="68">
        <v>3426.91</v>
      </c>
      <c r="G70" s="68">
        <v>150</v>
      </c>
      <c r="H70" s="68">
        <v>51.40365</v>
      </c>
      <c r="I70" s="148">
        <v>3426.91</v>
      </c>
      <c r="J70" s="48">
        <f t="shared" si="2"/>
        <v>51.4</v>
      </c>
      <c r="K70" s="48"/>
      <c r="L70" s="140">
        <f>ROUND(J70*汇总2!C37,2)</f>
        <v>25.52</v>
      </c>
      <c r="M70" s="140">
        <f>ROUND(J70*汇总2!C38,2)</f>
        <v>17.3</v>
      </c>
    </row>
    <row r="71" spans="1:13">
      <c r="A71" s="41">
        <v>69</v>
      </c>
      <c r="B71" s="34" t="s">
        <v>8</v>
      </c>
      <c r="C71" s="41" t="s">
        <v>59</v>
      </c>
      <c r="D71" s="46" t="s">
        <v>133</v>
      </c>
      <c r="E71" s="41" t="s">
        <v>64</v>
      </c>
      <c r="F71" s="68">
        <v>1757.65</v>
      </c>
      <c r="G71" s="68">
        <v>150</v>
      </c>
      <c r="H71" s="68">
        <v>26.3648</v>
      </c>
      <c r="I71" s="148">
        <v>1739.44</v>
      </c>
      <c r="J71" s="48">
        <f t="shared" si="2"/>
        <v>26.09</v>
      </c>
      <c r="K71" s="48"/>
      <c r="L71" s="140">
        <f>ROUND(J71*汇总2!C37,2)</f>
        <v>12.95</v>
      </c>
      <c r="M71" s="140">
        <f>ROUND(J71*汇总2!C38,2)</f>
        <v>8.78</v>
      </c>
    </row>
    <row r="72" ht="24" spans="1:13">
      <c r="A72" s="41">
        <v>70</v>
      </c>
      <c r="B72" s="151" t="s">
        <v>8</v>
      </c>
      <c r="C72" s="41" t="s">
        <v>59</v>
      </c>
      <c r="D72" s="53" t="s">
        <v>134</v>
      </c>
      <c r="E72" s="41" t="s">
        <v>64</v>
      </c>
      <c r="F72" s="68">
        <v>1253</v>
      </c>
      <c r="G72" s="68">
        <v>150</v>
      </c>
      <c r="H72" s="147">
        <v>18.8</v>
      </c>
      <c r="I72" s="148">
        <v>1253</v>
      </c>
      <c r="J72" s="48">
        <f t="shared" si="2"/>
        <v>18.8</v>
      </c>
      <c r="K72" s="48"/>
      <c r="L72" s="140">
        <f>ROUND(J72*汇总2!C37,2)</f>
        <v>9.33</v>
      </c>
      <c r="M72" s="140">
        <f>ROUND(J72*汇总2!C38,2)</f>
        <v>6.33</v>
      </c>
    </row>
    <row r="73" ht="24" spans="1:13">
      <c r="A73" s="41">
        <v>71</v>
      </c>
      <c r="B73" s="151" t="s">
        <v>8</v>
      </c>
      <c r="C73" s="41" t="s">
        <v>59</v>
      </c>
      <c r="D73" s="53" t="s">
        <v>135</v>
      </c>
      <c r="E73" s="41" t="s">
        <v>64</v>
      </c>
      <c r="F73" s="68">
        <v>1408</v>
      </c>
      <c r="G73" s="68">
        <v>150</v>
      </c>
      <c r="H73" s="147">
        <v>21.12</v>
      </c>
      <c r="I73" s="148">
        <v>1408</v>
      </c>
      <c r="J73" s="48">
        <f t="shared" si="2"/>
        <v>21.12</v>
      </c>
      <c r="K73" s="48"/>
      <c r="L73" s="140">
        <f>ROUND(J73*汇总2!C37,2)</f>
        <v>10.49</v>
      </c>
      <c r="M73" s="140">
        <f>ROUND(J73*汇总2!C38,2)</f>
        <v>7.11</v>
      </c>
    </row>
    <row r="74" ht="24" spans="1:13">
      <c r="A74" s="41">
        <v>72</v>
      </c>
      <c r="B74" s="151" t="s">
        <v>8</v>
      </c>
      <c r="C74" s="41" t="s">
        <v>59</v>
      </c>
      <c r="D74" s="53" t="s">
        <v>136</v>
      </c>
      <c r="E74" s="41" t="s">
        <v>64</v>
      </c>
      <c r="F74" s="68">
        <v>1452.54</v>
      </c>
      <c r="G74" s="68">
        <v>150</v>
      </c>
      <c r="H74" s="147">
        <v>21.7881</v>
      </c>
      <c r="I74" s="148">
        <v>1452.54</v>
      </c>
      <c r="J74" s="48">
        <f t="shared" si="2"/>
        <v>21.79</v>
      </c>
      <c r="K74" s="48"/>
      <c r="L74" s="140">
        <f>ROUND(J74*汇总2!C37,2)</f>
        <v>10.82</v>
      </c>
      <c r="M74" s="140">
        <f>ROUND(J74*汇总2!C38,2)</f>
        <v>7.33</v>
      </c>
    </row>
    <row r="75" ht="24" spans="1:13">
      <c r="A75" s="41">
        <v>73</v>
      </c>
      <c r="B75" s="151" t="s">
        <v>8</v>
      </c>
      <c r="C75" s="41" t="s">
        <v>59</v>
      </c>
      <c r="D75" s="53" t="s">
        <v>137</v>
      </c>
      <c r="E75" s="41" t="s">
        <v>67</v>
      </c>
      <c r="F75" s="68">
        <v>1417</v>
      </c>
      <c r="G75" s="68">
        <v>100</v>
      </c>
      <c r="H75" s="147">
        <v>14.17</v>
      </c>
      <c r="I75" s="148">
        <v>1417</v>
      </c>
      <c r="J75" s="48">
        <f t="shared" si="2"/>
        <v>14.17</v>
      </c>
      <c r="K75" s="48"/>
      <c r="L75" s="140">
        <f>ROUND(J75*汇总2!C37,2)</f>
        <v>7.04</v>
      </c>
      <c r="M75" s="140">
        <f>ROUND(J75*汇总2!C38,2)</f>
        <v>4.77</v>
      </c>
    </row>
    <row r="76" ht="24" spans="1:13">
      <c r="A76" s="41">
        <v>74</v>
      </c>
      <c r="B76" s="151" t="s">
        <v>8</v>
      </c>
      <c r="C76" s="41" t="s">
        <v>59</v>
      </c>
      <c r="D76" s="53" t="s">
        <v>138</v>
      </c>
      <c r="E76" s="41" t="s">
        <v>64</v>
      </c>
      <c r="F76" s="68">
        <v>2228.65</v>
      </c>
      <c r="G76" s="68">
        <v>150</v>
      </c>
      <c r="H76" s="147">
        <v>33.42975</v>
      </c>
      <c r="I76" s="148">
        <v>2228.65</v>
      </c>
      <c r="J76" s="48">
        <f t="shared" si="2"/>
        <v>33.43</v>
      </c>
      <c r="K76" s="48"/>
      <c r="L76" s="140">
        <f>ROUND(J76*汇总2!C37,2)</f>
        <v>16.6</v>
      </c>
      <c r="M76" s="140">
        <f>ROUND(J76*汇总2!C38,2)</f>
        <v>11.25</v>
      </c>
    </row>
    <row r="77" ht="24" spans="1:13">
      <c r="A77" s="41">
        <v>75</v>
      </c>
      <c r="B77" s="151" t="s">
        <v>8</v>
      </c>
      <c r="C77" s="41" t="s">
        <v>59</v>
      </c>
      <c r="D77" s="53" t="s">
        <v>139</v>
      </c>
      <c r="E77" s="41" t="s">
        <v>64</v>
      </c>
      <c r="F77" s="68">
        <v>2954.58</v>
      </c>
      <c r="G77" s="68">
        <v>150</v>
      </c>
      <c r="H77" s="147">
        <v>44.3187</v>
      </c>
      <c r="I77" s="148">
        <v>2954.58</v>
      </c>
      <c r="J77" s="48">
        <f t="shared" si="2"/>
        <v>44.32</v>
      </c>
      <c r="K77" s="48"/>
      <c r="L77" s="140">
        <f>ROUND(J77*汇总2!C37,2)</f>
        <v>22</v>
      </c>
      <c r="M77" s="140">
        <f>ROUND(J77*汇总2!C38,2)</f>
        <v>14.92</v>
      </c>
    </row>
    <row r="78" ht="24" spans="1:13">
      <c r="A78" s="41">
        <v>76</v>
      </c>
      <c r="B78" s="151" t="s">
        <v>8</v>
      </c>
      <c r="C78" s="41" t="s">
        <v>59</v>
      </c>
      <c r="D78" s="53" t="s">
        <v>140</v>
      </c>
      <c r="E78" s="41" t="s">
        <v>64</v>
      </c>
      <c r="F78" s="68">
        <v>2129.7</v>
      </c>
      <c r="G78" s="68">
        <v>150</v>
      </c>
      <c r="H78" s="147">
        <v>31.95</v>
      </c>
      <c r="I78" s="148">
        <v>2129</v>
      </c>
      <c r="J78" s="48">
        <f t="shared" si="2"/>
        <v>31.94</v>
      </c>
      <c r="K78" s="48"/>
      <c r="L78" s="140">
        <f>ROUND(J78*汇总2!C37,2)</f>
        <v>15.86</v>
      </c>
      <c r="M78" s="140">
        <f>ROUND(J78*汇总2!C38,2)</f>
        <v>10.75</v>
      </c>
    </row>
    <row r="79" ht="24" spans="1:13">
      <c r="A79" s="41">
        <v>77</v>
      </c>
      <c r="B79" s="151" t="s">
        <v>8</v>
      </c>
      <c r="C79" s="41" t="s">
        <v>59</v>
      </c>
      <c r="D79" s="53" t="s">
        <v>141</v>
      </c>
      <c r="E79" s="41" t="s">
        <v>64</v>
      </c>
      <c r="F79" s="68">
        <v>1346.26</v>
      </c>
      <c r="G79" s="68">
        <v>150</v>
      </c>
      <c r="H79" s="147">
        <v>20.1939</v>
      </c>
      <c r="I79" s="148">
        <v>1346.26</v>
      </c>
      <c r="J79" s="48">
        <f t="shared" si="2"/>
        <v>20.19</v>
      </c>
      <c r="K79" s="48"/>
      <c r="L79" s="140">
        <f>ROUND(J79*汇总2!C37,2)</f>
        <v>10.02</v>
      </c>
      <c r="M79" s="140">
        <f>ROUND(J79*汇总2!C38,2)</f>
        <v>6.8</v>
      </c>
    </row>
    <row r="80" ht="24" spans="1:13">
      <c r="A80" s="41">
        <v>78</v>
      </c>
      <c r="B80" s="151" t="s">
        <v>8</v>
      </c>
      <c r="C80" s="41" t="s">
        <v>59</v>
      </c>
      <c r="D80" s="53" t="s">
        <v>142</v>
      </c>
      <c r="E80" s="41" t="s">
        <v>64</v>
      </c>
      <c r="F80" s="68">
        <v>2162.09</v>
      </c>
      <c r="G80" s="68">
        <v>150</v>
      </c>
      <c r="H80" s="147">
        <v>32.43135</v>
      </c>
      <c r="I80" s="148">
        <v>2162.09</v>
      </c>
      <c r="J80" s="48">
        <f t="shared" si="2"/>
        <v>32.43</v>
      </c>
      <c r="K80" s="48"/>
      <c r="L80" s="140">
        <f>ROUND(J80*汇总2!C37,2)</f>
        <v>16.1</v>
      </c>
      <c r="M80" s="140">
        <f>ROUND(J80*汇总2!C38,2)</f>
        <v>10.91</v>
      </c>
    </row>
    <row r="81" ht="24" spans="1:13">
      <c r="A81" s="41">
        <v>79</v>
      </c>
      <c r="B81" s="151" t="s">
        <v>8</v>
      </c>
      <c r="C81" s="41" t="s">
        <v>59</v>
      </c>
      <c r="D81" s="53" t="s">
        <v>143</v>
      </c>
      <c r="E81" s="47" t="s">
        <v>61</v>
      </c>
      <c r="F81" s="68">
        <v>790.69</v>
      </c>
      <c r="G81" s="68">
        <v>50</v>
      </c>
      <c r="H81" s="147">
        <v>3.95345</v>
      </c>
      <c r="I81" s="148">
        <v>790</v>
      </c>
      <c r="J81" s="48">
        <f t="shared" si="2"/>
        <v>3.95</v>
      </c>
      <c r="K81" s="48"/>
      <c r="L81" s="140">
        <f>ROUND(J81*汇总2!C37,2)</f>
        <v>1.96</v>
      </c>
      <c r="M81" s="140">
        <f>ROUND(J81*汇总2!C38,2)</f>
        <v>1.33</v>
      </c>
    </row>
    <row r="82" s="134" customFormat="1" ht="24" spans="1:14">
      <c r="A82" s="72">
        <v>80</v>
      </c>
      <c r="B82" s="152" t="s">
        <v>8</v>
      </c>
      <c r="C82" s="72" t="s">
        <v>59</v>
      </c>
      <c r="D82" s="153" t="s">
        <v>144</v>
      </c>
      <c r="E82" s="106" t="s">
        <v>61</v>
      </c>
      <c r="F82" s="154">
        <v>614.44</v>
      </c>
      <c r="G82" s="154">
        <v>50</v>
      </c>
      <c r="H82" s="155">
        <v>3.0722</v>
      </c>
      <c r="I82" s="149">
        <v>0</v>
      </c>
      <c r="J82" s="150">
        <f t="shared" si="2"/>
        <v>0</v>
      </c>
      <c r="K82" s="150" t="s">
        <v>145</v>
      </c>
      <c r="L82" s="140">
        <f>ROUND(J82*汇总2!C37,2)</f>
        <v>0</v>
      </c>
      <c r="M82" s="140">
        <f>ROUND(J82*汇总2!C38,2)</f>
        <v>0</v>
      </c>
      <c r="N82" s="38"/>
    </row>
    <row r="83" s="134" customFormat="1" ht="24" spans="1:14">
      <c r="A83" s="72">
        <v>81</v>
      </c>
      <c r="B83" s="152" t="s">
        <v>8</v>
      </c>
      <c r="C83" s="72" t="s">
        <v>59</v>
      </c>
      <c r="D83" s="153" t="s">
        <v>146</v>
      </c>
      <c r="E83" s="106" t="s">
        <v>61</v>
      </c>
      <c r="F83" s="154">
        <v>975.61</v>
      </c>
      <c r="G83" s="154">
        <v>50</v>
      </c>
      <c r="H83" s="155">
        <v>4.87805</v>
      </c>
      <c r="I83" s="149">
        <v>0</v>
      </c>
      <c r="J83" s="150">
        <f t="shared" si="2"/>
        <v>0</v>
      </c>
      <c r="K83" s="150" t="s">
        <v>145</v>
      </c>
      <c r="L83" s="140">
        <f>ROUND(J83*汇总2!C37,2)</f>
        <v>0</v>
      </c>
      <c r="M83" s="140">
        <f>ROUND(J83*汇总2!C38,2)</f>
        <v>0</v>
      </c>
      <c r="N83" s="38"/>
    </row>
    <row r="84" ht="24" spans="1:13">
      <c r="A84" s="41">
        <v>82</v>
      </c>
      <c r="B84" s="151" t="s">
        <v>8</v>
      </c>
      <c r="C84" s="41" t="s">
        <v>59</v>
      </c>
      <c r="D84" s="53" t="s">
        <v>147</v>
      </c>
      <c r="E84" s="47" t="s">
        <v>61</v>
      </c>
      <c r="F84" s="68">
        <v>542</v>
      </c>
      <c r="G84" s="68">
        <v>50</v>
      </c>
      <c r="H84" s="147">
        <v>2.71</v>
      </c>
      <c r="I84" s="148">
        <v>542</v>
      </c>
      <c r="J84" s="48">
        <f t="shared" si="2"/>
        <v>2.71</v>
      </c>
      <c r="K84" s="48"/>
      <c r="L84" s="140">
        <f>ROUND(J84*汇总2!C37,2)</f>
        <v>1.35</v>
      </c>
      <c r="M84" s="140">
        <f>ROUND(J84*汇总2!C38,2)</f>
        <v>0.91</v>
      </c>
    </row>
    <row r="85" ht="24" spans="1:13">
      <c r="A85" s="41">
        <v>83</v>
      </c>
      <c r="B85" s="151" t="s">
        <v>8</v>
      </c>
      <c r="C85" s="41" t="s">
        <v>59</v>
      </c>
      <c r="D85" s="53" t="s">
        <v>148</v>
      </c>
      <c r="E85" s="47" t="s">
        <v>61</v>
      </c>
      <c r="F85" s="68">
        <v>510</v>
      </c>
      <c r="G85" s="68">
        <v>50</v>
      </c>
      <c r="H85" s="147">
        <v>2.55</v>
      </c>
      <c r="I85" s="148">
        <v>510</v>
      </c>
      <c r="J85" s="48">
        <f t="shared" si="2"/>
        <v>2.55</v>
      </c>
      <c r="K85" s="48"/>
      <c r="L85" s="140">
        <f>ROUND(J85*汇总2!C37,2)</f>
        <v>1.27</v>
      </c>
      <c r="M85" s="140">
        <f>ROUND(J85*汇总2!C38,2)</f>
        <v>0.86</v>
      </c>
    </row>
    <row r="86" ht="24" spans="1:13">
      <c r="A86" s="41">
        <v>84</v>
      </c>
      <c r="B86" s="151" t="s">
        <v>8</v>
      </c>
      <c r="C86" s="41" t="s">
        <v>59</v>
      </c>
      <c r="D86" s="53" t="s">
        <v>149</v>
      </c>
      <c r="E86" s="47" t="s">
        <v>61</v>
      </c>
      <c r="F86" s="68">
        <v>668.4</v>
      </c>
      <c r="G86" s="68">
        <v>50</v>
      </c>
      <c r="H86" s="147">
        <v>3.342</v>
      </c>
      <c r="I86" s="148">
        <v>668.4</v>
      </c>
      <c r="J86" s="48">
        <f t="shared" si="2"/>
        <v>3.34</v>
      </c>
      <c r="K86" s="48"/>
      <c r="L86" s="140">
        <f>ROUND(J86*汇总2!C37,2)</f>
        <v>1.66</v>
      </c>
      <c r="M86" s="140">
        <f>ROUND(J86*汇总2!C38,2)</f>
        <v>1.12</v>
      </c>
    </row>
    <row r="87" ht="24" spans="1:13">
      <c r="A87" s="41">
        <v>85</v>
      </c>
      <c r="B87" s="151" t="s">
        <v>8</v>
      </c>
      <c r="C87" s="41" t="s">
        <v>59</v>
      </c>
      <c r="D87" s="53" t="s">
        <v>150</v>
      </c>
      <c r="E87" s="47" t="s">
        <v>61</v>
      </c>
      <c r="F87" s="68">
        <v>518</v>
      </c>
      <c r="G87" s="68">
        <v>50</v>
      </c>
      <c r="H87" s="147">
        <v>2.59</v>
      </c>
      <c r="I87" s="148">
        <v>518</v>
      </c>
      <c r="J87" s="48">
        <f t="shared" si="2"/>
        <v>2.59</v>
      </c>
      <c r="K87" s="48"/>
      <c r="L87" s="140">
        <f>ROUND(J87*汇总2!C37,2)</f>
        <v>1.29</v>
      </c>
      <c r="M87" s="140">
        <f>ROUND(J87*汇总2!C38,2)</f>
        <v>0.87</v>
      </c>
    </row>
    <row r="88" ht="24" spans="1:13">
      <c r="A88" s="41">
        <v>86</v>
      </c>
      <c r="B88" s="151" t="s">
        <v>8</v>
      </c>
      <c r="C88" s="41" t="s">
        <v>59</v>
      </c>
      <c r="D88" s="53" t="s">
        <v>151</v>
      </c>
      <c r="E88" s="47" t="s">
        <v>61</v>
      </c>
      <c r="F88" s="68">
        <v>780</v>
      </c>
      <c r="G88" s="68">
        <v>50</v>
      </c>
      <c r="H88" s="147">
        <v>3.9</v>
      </c>
      <c r="I88" s="148">
        <v>608</v>
      </c>
      <c r="J88" s="48">
        <f t="shared" si="2"/>
        <v>3.04</v>
      </c>
      <c r="K88" s="48"/>
      <c r="L88" s="140">
        <f>ROUND(J88*汇总2!C37,2)</f>
        <v>1.51</v>
      </c>
      <c r="M88" s="140">
        <f>ROUND(J88*汇总2!C38,2)</f>
        <v>1.02</v>
      </c>
    </row>
    <row r="89" ht="24" spans="1:13">
      <c r="A89" s="41">
        <v>87</v>
      </c>
      <c r="B89" s="151" t="s">
        <v>8</v>
      </c>
      <c r="C89" s="41" t="s">
        <v>59</v>
      </c>
      <c r="D89" s="53" t="s">
        <v>152</v>
      </c>
      <c r="E89" s="41" t="s">
        <v>67</v>
      </c>
      <c r="F89" s="68">
        <v>1468</v>
      </c>
      <c r="G89" s="68">
        <v>100</v>
      </c>
      <c r="H89" s="147">
        <v>14.68</v>
      </c>
      <c r="I89" s="148">
        <v>1450.51</v>
      </c>
      <c r="J89" s="48">
        <f t="shared" si="2"/>
        <v>14.51</v>
      </c>
      <c r="K89" s="48"/>
      <c r="L89" s="140">
        <f>ROUND(J89*汇总2!C37,2)</f>
        <v>7.2</v>
      </c>
      <c r="M89" s="140">
        <f>ROUND(J89*汇总2!C38,2)</f>
        <v>4.88</v>
      </c>
    </row>
    <row r="90" ht="24" spans="1:13">
      <c r="A90" s="41">
        <v>88</v>
      </c>
      <c r="B90" s="151" t="s">
        <v>8</v>
      </c>
      <c r="C90" s="41" t="s">
        <v>59</v>
      </c>
      <c r="D90" s="53" t="s">
        <v>153</v>
      </c>
      <c r="E90" s="41" t="s">
        <v>64</v>
      </c>
      <c r="F90" s="68">
        <v>1075</v>
      </c>
      <c r="G90" s="68">
        <v>150</v>
      </c>
      <c r="H90" s="147">
        <v>16.125</v>
      </c>
      <c r="I90" s="148">
        <v>1047</v>
      </c>
      <c r="J90" s="48">
        <f t="shared" si="2"/>
        <v>15.71</v>
      </c>
      <c r="K90" s="48"/>
      <c r="L90" s="140">
        <f>ROUND(J90*汇总2!C37,2)</f>
        <v>7.8</v>
      </c>
      <c r="M90" s="140">
        <f>ROUND(J90*汇总2!C38,2)</f>
        <v>5.29</v>
      </c>
    </row>
    <row r="91" ht="24" spans="1:13">
      <c r="A91" s="41">
        <v>89</v>
      </c>
      <c r="B91" s="151" t="s">
        <v>8</v>
      </c>
      <c r="C91" s="41" t="s">
        <v>59</v>
      </c>
      <c r="D91" s="53" t="s">
        <v>154</v>
      </c>
      <c r="E91" s="47" t="s">
        <v>61</v>
      </c>
      <c r="F91" s="68">
        <v>632.9</v>
      </c>
      <c r="G91" s="68">
        <v>50</v>
      </c>
      <c r="H91" s="147">
        <v>3.1645</v>
      </c>
      <c r="I91" s="148">
        <v>632</v>
      </c>
      <c r="J91" s="48">
        <f t="shared" si="2"/>
        <v>3.16</v>
      </c>
      <c r="K91" s="48"/>
      <c r="L91" s="140">
        <f>ROUND(J91*汇总2!C37,2)</f>
        <v>1.57</v>
      </c>
      <c r="M91" s="140">
        <f>ROUND(J91*汇总2!C38,2)</f>
        <v>1.06</v>
      </c>
    </row>
    <row r="92" ht="24" spans="1:13">
      <c r="A92" s="41">
        <v>90</v>
      </c>
      <c r="B92" s="151" t="s">
        <v>8</v>
      </c>
      <c r="C92" s="41" t="s">
        <v>59</v>
      </c>
      <c r="D92" s="53" t="s">
        <v>155</v>
      </c>
      <c r="E92" s="41" t="s">
        <v>67</v>
      </c>
      <c r="F92" s="68">
        <v>1544.4</v>
      </c>
      <c r="G92" s="68">
        <v>100</v>
      </c>
      <c r="H92" s="147">
        <v>15.444</v>
      </c>
      <c r="I92" s="148">
        <v>1500</v>
      </c>
      <c r="J92" s="48">
        <f t="shared" si="2"/>
        <v>15</v>
      </c>
      <c r="K92" s="48"/>
      <c r="L92" s="140">
        <f>ROUND(J92*汇总2!C37,2)</f>
        <v>7.45</v>
      </c>
      <c r="M92" s="140">
        <f>ROUND(J92*汇总2!C38,2)</f>
        <v>5.05</v>
      </c>
    </row>
    <row r="93" ht="24" spans="1:13">
      <c r="A93" s="41">
        <v>91</v>
      </c>
      <c r="B93" s="151" t="s">
        <v>8</v>
      </c>
      <c r="C93" s="41" t="s">
        <v>59</v>
      </c>
      <c r="D93" s="53" t="s">
        <v>156</v>
      </c>
      <c r="E93" s="47" t="s">
        <v>61</v>
      </c>
      <c r="F93" s="68">
        <v>1010.18</v>
      </c>
      <c r="G93" s="68">
        <v>50</v>
      </c>
      <c r="H93" s="147">
        <v>15.1527</v>
      </c>
      <c r="I93" s="148">
        <v>908</v>
      </c>
      <c r="J93" s="48">
        <f t="shared" si="2"/>
        <v>4.54</v>
      </c>
      <c r="K93" s="48"/>
      <c r="L93" s="140">
        <f>ROUND(J93*汇总2!C37,2)</f>
        <v>2.25</v>
      </c>
      <c r="M93" s="140">
        <f>ROUND(J93*汇总2!C38,2)</f>
        <v>1.53</v>
      </c>
    </row>
    <row r="94" ht="24" spans="1:13">
      <c r="A94" s="41">
        <v>92</v>
      </c>
      <c r="B94" s="151" t="s">
        <v>8</v>
      </c>
      <c r="C94" s="41" t="s">
        <v>59</v>
      </c>
      <c r="D94" s="53" t="s">
        <v>157</v>
      </c>
      <c r="E94" s="41" t="s">
        <v>64</v>
      </c>
      <c r="F94" s="68">
        <v>1355</v>
      </c>
      <c r="G94" s="68">
        <v>150</v>
      </c>
      <c r="H94" s="147">
        <v>20.325</v>
      </c>
      <c r="I94" s="148">
        <v>1355</v>
      </c>
      <c r="J94" s="48">
        <f t="shared" si="2"/>
        <v>20.33</v>
      </c>
      <c r="K94" s="48"/>
      <c r="L94" s="140">
        <f>ROUND(J94*汇总2!C37,2)</f>
        <v>10.09</v>
      </c>
      <c r="M94" s="140">
        <f>ROUND(J94*汇总2!C38,2)</f>
        <v>6.84</v>
      </c>
    </row>
    <row r="95" ht="24" spans="1:13">
      <c r="A95" s="41">
        <v>93</v>
      </c>
      <c r="B95" s="151" t="s">
        <v>8</v>
      </c>
      <c r="C95" s="41" t="s">
        <v>59</v>
      </c>
      <c r="D95" s="53" t="s">
        <v>158</v>
      </c>
      <c r="E95" s="47" t="s">
        <v>61</v>
      </c>
      <c r="F95" s="68">
        <v>530</v>
      </c>
      <c r="G95" s="68">
        <v>50</v>
      </c>
      <c r="H95" s="147">
        <v>2.65</v>
      </c>
      <c r="I95" s="148">
        <v>530</v>
      </c>
      <c r="J95" s="48">
        <f t="shared" si="2"/>
        <v>2.65</v>
      </c>
      <c r="K95" s="48"/>
      <c r="L95" s="140">
        <f>ROUND(J95*汇总2!C37,2)</f>
        <v>1.32</v>
      </c>
      <c r="M95" s="140">
        <f>ROUND(J95*汇总2!C38,2)</f>
        <v>0.89</v>
      </c>
    </row>
    <row r="96" ht="24" spans="1:13">
      <c r="A96" s="41">
        <v>94</v>
      </c>
      <c r="B96" s="151" t="s">
        <v>8</v>
      </c>
      <c r="C96" s="41" t="s">
        <v>59</v>
      </c>
      <c r="D96" s="53" t="s">
        <v>159</v>
      </c>
      <c r="E96" s="41" t="s">
        <v>64</v>
      </c>
      <c r="F96" s="68">
        <v>1500</v>
      </c>
      <c r="G96" s="68">
        <v>150</v>
      </c>
      <c r="H96" s="147">
        <v>22.5</v>
      </c>
      <c r="I96" s="148">
        <v>1373</v>
      </c>
      <c r="J96" s="48">
        <f t="shared" si="2"/>
        <v>20.6</v>
      </c>
      <c r="K96" s="48"/>
      <c r="L96" s="140">
        <f>ROUND(J96*汇总2!C37,2)</f>
        <v>10.23</v>
      </c>
      <c r="M96" s="140">
        <f>ROUND(J96*汇总2!C38,2)</f>
        <v>6.93</v>
      </c>
    </row>
    <row r="97" ht="24" spans="1:13">
      <c r="A97" s="41">
        <v>95</v>
      </c>
      <c r="B97" s="151" t="s">
        <v>8</v>
      </c>
      <c r="C97" s="41" t="s">
        <v>59</v>
      </c>
      <c r="D97" s="53" t="s">
        <v>160</v>
      </c>
      <c r="E97" s="47" t="s">
        <v>61</v>
      </c>
      <c r="F97" s="68">
        <v>600</v>
      </c>
      <c r="G97" s="68">
        <v>50</v>
      </c>
      <c r="H97" s="147">
        <v>3</v>
      </c>
      <c r="I97" s="148">
        <v>600</v>
      </c>
      <c r="J97" s="48">
        <f t="shared" si="2"/>
        <v>3</v>
      </c>
      <c r="K97" s="48"/>
      <c r="L97" s="140">
        <f>ROUND(J97*汇总2!C37,2)</f>
        <v>1.49</v>
      </c>
      <c r="M97" s="140">
        <f>ROUND(J97*汇总2!C38,2)</f>
        <v>1.01</v>
      </c>
    </row>
    <row r="98" ht="24" spans="1:13">
      <c r="A98" s="41">
        <v>96</v>
      </c>
      <c r="B98" s="151" t="s">
        <v>8</v>
      </c>
      <c r="C98" s="41" t="s">
        <v>59</v>
      </c>
      <c r="D98" s="53" t="s">
        <v>161</v>
      </c>
      <c r="E98" s="41" t="s">
        <v>64</v>
      </c>
      <c r="F98" s="68">
        <v>1767</v>
      </c>
      <c r="G98" s="68">
        <v>150</v>
      </c>
      <c r="H98" s="147">
        <v>26.505</v>
      </c>
      <c r="I98" s="148">
        <v>1767</v>
      </c>
      <c r="J98" s="48">
        <f t="shared" si="2"/>
        <v>26.51</v>
      </c>
      <c r="K98" s="48"/>
      <c r="L98" s="140">
        <f>ROUND(J98*汇总2!C37,2)</f>
        <v>13.16</v>
      </c>
      <c r="M98" s="140">
        <f>ROUND(J98*汇总2!C38,2)</f>
        <v>8.92</v>
      </c>
    </row>
    <row r="99" ht="24" spans="1:13">
      <c r="A99" s="41">
        <v>97</v>
      </c>
      <c r="B99" s="151" t="s">
        <v>8</v>
      </c>
      <c r="C99" s="41" t="s">
        <v>59</v>
      </c>
      <c r="D99" s="53" t="s">
        <v>162</v>
      </c>
      <c r="E99" s="41" t="s">
        <v>64</v>
      </c>
      <c r="F99" s="68">
        <v>1541.44</v>
      </c>
      <c r="G99" s="68">
        <v>150</v>
      </c>
      <c r="H99" s="147">
        <v>23.1216</v>
      </c>
      <c r="I99" s="148">
        <v>1340</v>
      </c>
      <c r="J99" s="48">
        <f t="shared" si="2"/>
        <v>20.1</v>
      </c>
      <c r="K99" s="48"/>
      <c r="L99" s="140">
        <f>ROUND(J99*汇总2!C37,2)</f>
        <v>9.98</v>
      </c>
      <c r="M99" s="140">
        <f>ROUND(J99*汇总2!C38,2)</f>
        <v>6.76</v>
      </c>
    </row>
    <row r="100" ht="24" spans="1:13">
      <c r="A100" s="41">
        <v>98</v>
      </c>
      <c r="B100" s="151" t="s">
        <v>8</v>
      </c>
      <c r="C100" s="41" t="s">
        <v>59</v>
      </c>
      <c r="D100" s="53" t="s">
        <v>163</v>
      </c>
      <c r="E100" s="41" t="s">
        <v>64</v>
      </c>
      <c r="F100" s="68">
        <v>5794.42</v>
      </c>
      <c r="G100" s="68">
        <v>150</v>
      </c>
      <c r="H100" s="147">
        <v>86.9163</v>
      </c>
      <c r="I100" s="68">
        <v>5794.42</v>
      </c>
      <c r="J100" s="48">
        <f t="shared" ref="J100:J127" si="3">ROUND(G100*I100/10000,2)</f>
        <v>86.92</v>
      </c>
      <c r="K100" s="48"/>
      <c r="L100" s="140">
        <f>ROUND(J100*汇总2!C37,2)</f>
        <v>43.16</v>
      </c>
      <c r="M100" s="140">
        <f>ROUND(J100*汇总2!C38,2)</f>
        <v>29.25</v>
      </c>
    </row>
    <row r="101" ht="24" spans="1:13">
      <c r="A101" s="41">
        <v>99</v>
      </c>
      <c r="B101" s="151" t="s">
        <v>8</v>
      </c>
      <c r="C101" s="41" t="s">
        <v>59</v>
      </c>
      <c r="D101" s="53" t="s">
        <v>164</v>
      </c>
      <c r="E101" s="41" t="s">
        <v>67</v>
      </c>
      <c r="F101" s="68">
        <v>3208.1755</v>
      </c>
      <c r="G101" s="68">
        <v>100</v>
      </c>
      <c r="H101" s="147">
        <v>32.081755</v>
      </c>
      <c r="I101" s="148">
        <v>3208</v>
      </c>
      <c r="J101" s="48">
        <f t="shared" si="3"/>
        <v>32.08</v>
      </c>
      <c r="K101" s="48"/>
      <c r="L101" s="140">
        <f>ROUND(J101*汇总2!C37,2)</f>
        <v>15.93</v>
      </c>
      <c r="M101" s="140">
        <f>ROUND(J101*汇总2!C38,2)</f>
        <v>10.8</v>
      </c>
    </row>
    <row r="102" ht="24" spans="1:13">
      <c r="A102" s="41">
        <v>100</v>
      </c>
      <c r="B102" s="151" t="s">
        <v>8</v>
      </c>
      <c r="C102" s="41" t="s">
        <v>59</v>
      </c>
      <c r="D102" s="53" t="s">
        <v>165</v>
      </c>
      <c r="E102" s="41" t="s">
        <v>64</v>
      </c>
      <c r="F102" s="68">
        <v>1248</v>
      </c>
      <c r="G102" s="68">
        <v>150</v>
      </c>
      <c r="H102" s="147">
        <v>18.72</v>
      </c>
      <c r="I102" s="148">
        <v>1248</v>
      </c>
      <c r="J102" s="48">
        <f t="shared" si="3"/>
        <v>18.72</v>
      </c>
      <c r="K102" s="48"/>
      <c r="L102" s="140">
        <f>ROUND(J102*汇总2!C37,2)</f>
        <v>9.29</v>
      </c>
      <c r="M102" s="140">
        <f>ROUND(J102*汇总2!C38,2)</f>
        <v>6.3</v>
      </c>
    </row>
    <row r="103" ht="24" spans="1:13">
      <c r="A103" s="41">
        <v>101</v>
      </c>
      <c r="B103" s="151" t="s">
        <v>8</v>
      </c>
      <c r="C103" s="41" t="s">
        <v>59</v>
      </c>
      <c r="D103" s="53" t="s">
        <v>166</v>
      </c>
      <c r="E103" s="47" t="s">
        <v>61</v>
      </c>
      <c r="F103" s="68">
        <v>669.85</v>
      </c>
      <c r="G103" s="68">
        <v>50</v>
      </c>
      <c r="H103" s="147">
        <v>3.34925</v>
      </c>
      <c r="I103" s="148">
        <v>669.85</v>
      </c>
      <c r="J103" s="48">
        <f t="shared" si="3"/>
        <v>3.35</v>
      </c>
      <c r="K103" s="48"/>
      <c r="L103" s="140">
        <f>ROUND(J103*汇总2!C37,2)</f>
        <v>1.66</v>
      </c>
      <c r="M103" s="140">
        <f>ROUND(J103*汇总2!C38,2)</f>
        <v>1.13</v>
      </c>
    </row>
    <row r="104" ht="24" spans="1:13">
      <c r="A104" s="41">
        <v>102</v>
      </c>
      <c r="B104" s="151" t="s">
        <v>8</v>
      </c>
      <c r="C104" s="41" t="s">
        <v>59</v>
      </c>
      <c r="D104" s="53" t="s">
        <v>167</v>
      </c>
      <c r="E104" s="41" t="s">
        <v>64</v>
      </c>
      <c r="F104" s="68">
        <v>1310.56</v>
      </c>
      <c r="G104" s="68">
        <v>150</v>
      </c>
      <c r="H104" s="147">
        <v>19.6584</v>
      </c>
      <c r="I104" s="148">
        <v>1310.56</v>
      </c>
      <c r="J104" s="48">
        <f t="shared" si="3"/>
        <v>19.66</v>
      </c>
      <c r="K104" s="48"/>
      <c r="L104" s="140">
        <f>ROUND(J104*汇总2!C37,2)</f>
        <v>9.76</v>
      </c>
      <c r="M104" s="140">
        <f>ROUND(J104*汇总2!C38,2)</f>
        <v>6.62</v>
      </c>
    </row>
    <row r="105" ht="24" spans="1:13">
      <c r="A105" s="41">
        <v>103</v>
      </c>
      <c r="B105" s="151" t="s">
        <v>8</v>
      </c>
      <c r="C105" s="41" t="s">
        <v>59</v>
      </c>
      <c r="D105" s="53" t="s">
        <v>168</v>
      </c>
      <c r="E105" s="47" t="s">
        <v>61</v>
      </c>
      <c r="F105" s="68">
        <v>535.88</v>
      </c>
      <c r="G105" s="68">
        <v>50</v>
      </c>
      <c r="H105" s="147">
        <v>2.6794</v>
      </c>
      <c r="I105" s="148">
        <v>535.88</v>
      </c>
      <c r="J105" s="48">
        <f t="shared" si="3"/>
        <v>2.68</v>
      </c>
      <c r="K105" s="48"/>
      <c r="L105" s="140">
        <f>ROUND(J105*汇总2!C37,2)</f>
        <v>1.33</v>
      </c>
      <c r="M105" s="140">
        <f>ROUND(J105*汇总2!C38,2)</f>
        <v>0.9</v>
      </c>
    </row>
    <row r="106" ht="24" spans="1:13">
      <c r="A106" s="41">
        <v>104</v>
      </c>
      <c r="B106" s="151" t="s">
        <v>8</v>
      </c>
      <c r="C106" s="41" t="s">
        <v>59</v>
      </c>
      <c r="D106" s="53" t="s">
        <v>169</v>
      </c>
      <c r="E106" s="41" t="s">
        <v>64</v>
      </c>
      <c r="F106" s="68">
        <v>1242.79</v>
      </c>
      <c r="G106" s="68">
        <v>150</v>
      </c>
      <c r="H106" s="147">
        <v>18.64185</v>
      </c>
      <c r="I106" s="148">
        <v>1242.79</v>
      </c>
      <c r="J106" s="48">
        <f t="shared" si="3"/>
        <v>18.64</v>
      </c>
      <c r="K106" s="48"/>
      <c r="L106" s="140">
        <f>ROUND(J106*汇总2!C37,2)</f>
        <v>9.25</v>
      </c>
      <c r="M106" s="140">
        <f>ROUND(J106*汇总2!C38,2)</f>
        <v>6.27</v>
      </c>
    </row>
    <row r="107" ht="24" spans="1:13">
      <c r="A107" s="41">
        <v>105</v>
      </c>
      <c r="B107" s="151" t="s">
        <v>8</v>
      </c>
      <c r="C107" s="41" t="s">
        <v>59</v>
      </c>
      <c r="D107" s="53" t="s">
        <v>170</v>
      </c>
      <c r="E107" s="41" t="s">
        <v>67</v>
      </c>
      <c r="F107" s="68">
        <v>1009.14</v>
      </c>
      <c r="G107" s="68">
        <v>100</v>
      </c>
      <c r="H107" s="147">
        <v>10.0914</v>
      </c>
      <c r="I107" s="148">
        <v>1009.14</v>
      </c>
      <c r="J107" s="48">
        <f t="shared" si="3"/>
        <v>10.09</v>
      </c>
      <c r="K107" s="48"/>
      <c r="L107" s="140">
        <f>ROUND(J107*汇总2!C37,2)</f>
        <v>5.01</v>
      </c>
      <c r="M107" s="140">
        <f>ROUND(J107*汇总2!C38,2)</f>
        <v>3.4</v>
      </c>
    </row>
    <row r="108" ht="24" spans="1:13">
      <c r="A108" s="41">
        <v>106</v>
      </c>
      <c r="B108" s="151" t="s">
        <v>8</v>
      </c>
      <c r="C108" s="41" t="s">
        <v>59</v>
      </c>
      <c r="D108" s="53" t="s">
        <v>171</v>
      </c>
      <c r="E108" s="47" t="s">
        <v>61</v>
      </c>
      <c r="F108" s="68">
        <v>505.01</v>
      </c>
      <c r="G108" s="68">
        <v>50</v>
      </c>
      <c r="H108" s="147">
        <v>2.52505</v>
      </c>
      <c r="I108" s="148">
        <v>505</v>
      </c>
      <c r="J108" s="48">
        <f t="shared" si="3"/>
        <v>2.53</v>
      </c>
      <c r="K108" s="48"/>
      <c r="L108" s="140">
        <f>ROUND(J108*汇总2!C37,2)</f>
        <v>1.26</v>
      </c>
      <c r="M108" s="140">
        <f>ROUND(J108*汇总2!C38,2)</f>
        <v>0.85</v>
      </c>
    </row>
    <row r="109" ht="24" spans="1:13">
      <c r="A109" s="41">
        <v>107</v>
      </c>
      <c r="B109" s="151" t="s">
        <v>8</v>
      </c>
      <c r="C109" s="41" t="s">
        <v>59</v>
      </c>
      <c r="D109" s="53" t="s">
        <v>172</v>
      </c>
      <c r="E109" s="41" t="s">
        <v>64</v>
      </c>
      <c r="F109" s="68">
        <v>1037.22</v>
      </c>
      <c r="G109" s="68">
        <v>150</v>
      </c>
      <c r="H109" s="147">
        <v>15.5583</v>
      </c>
      <c r="I109" s="148">
        <v>1037.22</v>
      </c>
      <c r="J109" s="48">
        <f t="shared" si="3"/>
        <v>15.56</v>
      </c>
      <c r="K109" s="48"/>
      <c r="L109" s="140">
        <f>ROUND(J109*汇总2!C37,2)</f>
        <v>7.73</v>
      </c>
      <c r="M109" s="140">
        <f>ROUND(J109*汇总2!C38,2)</f>
        <v>5.24</v>
      </c>
    </row>
    <row r="110" ht="24" spans="1:13">
      <c r="A110" s="41">
        <v>108</v>
      </c>
      <c r="B110" s="151" t="s">
        <v>8</v>
      </c>
      <c r="C110" s="41" t="s">
        <v>59</v>
      </c>
      <c r="D110" s="53" t="s">
        <v>173</v>
      </c>
      <c r="E110" s="41" t="s">
        <v>64</v>
      </c>
      <c r="F110" s="68">
        <v>1902.93</v>
      </c>
      <c r="G110" s="68">
        <v>150</v>
      </c>
      <c r="H110" s="147">
        <v>28.54395</v>
      </c>
      <c r="I110" s="148">
        <v>1902.93</v>
      </c>
      <c r="J110" s="48">
        <f t="shared" si="3"/>
        <v>28.54</v>
      </c>
      <c r="K110" s="48"/>
      <c r="L110" s="140">
        <f>ROUND(J110*汇总2!C37,2)</f>
        <v>14.17</v>
      </c>
      <c r="M110" s="140">
        <f>ROUND(J110*汇总2!C38,2)</f>
        <v>9.61</v>
      </c>
    </row>
    <row r="111" ht="24" spans="1:13">
      <c r="A111" s="41">
        <v>109</v>
      </c>
      <c r="B111" s="151" t="s">
        <v>8</v>
      </c>
      <c r="C111" s="41" t="s">
        <v>59</v>
      </c>
      <c r="D111" s="53" t="s">
        <v>174</v>
      </c>
      <c r="E111" s="47" t="s">
        <v>61</v>
      </c>
      <c r="F111" s="68">
        <v>807</v>
      </c>
      <c r="G111" s="68">
        <v>50</v>
      </c>
      <c r="H111" s="147">
        <v>4.035</v>
      </c>
      <c r="I111" s="148">
        <v>807</v>
      </c>
      <c r="J111" s="48">
        <f t="shared" si="3"/>
        <v>4.04</v>
      </c>
      <c r="K111" s="48"/>
      <c r="L111" s="140">
        <f>ROUND(J111*汇总2!C37,2)</f>
        <v>2.01</v>
      </c>
      <c r="M111" s="140">
        <f>ROUND(J111*汇总2!C38,2)</f>
        <v>1.36</v>
      </c>
    </row>
    <row r="112" ht="24" spans="1:13">
      <c r="A112" s="41">
        <v>110</v>
      </c>
      <c r="B112" s="151" t="s">
        <v>8</v>
      </c>
      <c r="C112" s="41" t="s">
        <v>59</v>
      </c>
      <c r="D112" s="53" t="s">
        <v>175</v>
      </c>
      <c r="E112" s="47" t="s">
        <v>61</v>
      </c>
      <c r="F112" s="68">
        <v>610</v>
      </c>
      <c r="G112" s="68">
        <v>50</v>
      </c>
      <c r="H112" s="147">
        <v>3.05</v>
      </c>
      <c r="I112" s="148">
        <v>610</v>
      </c>
      <c r="J112" s="48">
        <f t="shared" si="3"/>
        <v>3.05</v>
      </c>
      <c r="K112" s="48"/>
      <c r="L112" s="140">
        <f>ROUND(J112*汇总2!C37,2)</f>
        <v>1.51</v>
      </c>
      <c r="M112" s="140">
        <f>ROUND(J112*汇总2!C38,2)</f>
        <v>1.03</v>
      </c>
    </row>
    <row r="113" ht="24" spans="1:13">
      <c r="A113" s="41">
        <v>111</v>
      </c>
      <c r="B113" s="151" t="s">
        <v>8</v>
      </c>
      <c r="C113" s="41" t="s">
        <v>59</v>
      </c>
      <c r="D113" s="53" t="s">
        <v>176</v>
      </c>
      <c r="E113" s="47" t="s">
        <v>61</v>
      </c>
      <c r="F113" s="68">
        <v>579</v>
      </c>
      <c r="G113" s="68">
        <v>50</v>
      </c>
      <c r="H113" s="147">
        <v>2.895</v>
      </c>
      <c r="I113" s="148">
        <v>579</v>
      </c>
      <c r="J113" s="48">
        <f t="shared" si="3"/>
        <v>2.9</v>
      </c>
      <c r="K113" s="48"/>
      <c r="L113" s="140">
        <f>ROUND(J113*汇总2!C37,2)</f>
        <v>1.44</v>
      </c>
      <c r="M113" s="140">
        <f>ROUND(J113*汇总2!C38,2)</f>
        <v>0.98</v>
      </c>
    </row>
    <row r="114" ht="24" spans="1:13">
      <c r="A114" s="41">
        <v>112</v>
      </c>
      <c r="B114" s="151" t="s">
        <v>8</v>
      </c>
      <c r="C114" s="41" t="s">
        <v>59</v>
      </c>
      <c r="D114" s="53" t="s">
        <v>177</v>
      </c>
      <c r="E114" s="47" t="s">
        <v>61</v>
      </c>
      <c r="F114" s="68">
        <v>705.5</v>
      </c>
      <c r="G114" s="68">
        <v>50</v>
      </c>
      <c r="H114" s="147">
        <v>3.5275</v>
      </c>
      <c r="I114" s="148">
        <v>705.5</v>
      </c>
      <c r="J114" s="48">
        <f t="shared" si="3"/>
        <v>3.53</v>
      </c>
      <c r="K114" s="48"/>
      <c r="L114" s="140">
        <f>ROUND(J114*汇总2!C37,2)</f>
        <v>1.75</v>
      </c>
      <c r="M114" s="140">
        <f>ROUND(J114*汇总2!C38,2)</f>
        <v>1.19</v>
      </c>
    </row>
    <row r="115" ht="24" spans="1:13">
      <c r="A115" s="41">
        <v>113</v>
      </c>
      <c r="B115" s="151" t="s">
        <v>8</v>
      </c>
      <c r="C115" s="41" t="s">
        <v>59</v>
      </c>
      <c r="D115" s="53" t="s">
        <v>178</v>
      </c>
      <c r="E115" s="41" t="s">
        <v>64</v>
      </c>
      <c r="F115" s="68">
        <v>1013.45</v>
      </c>
      <c r="G115" s="68">
        <v>150</v>
      </c>
      <c r="H115" s="147">
        <v>15.20175</v>
      </c>
      <c r="I115" s="148">
        <v>1013.45</v>
      </c>
      <c r="J115" s="48">
        <f t="shared" si="3"/>
        <v>15.2</v>
      </c>
      <c r="K115" s="48"/>
      <c r="L115" s="140">
        <f>ROUND(J115*汇总2!C37,2)</f>
        <v>7.55</v>
      </c>
      <c r="M115" s="140">
        <f>ROUND(J115*汇总2!C38,2)</f>
        <v>5.12</v>
      </c>
    </row>
    <row r="116" ht="24" spans="1:13">
      <c r="A116" s="41">
        <v>114</v>
      </c>
      <c r="B116" s="151" t="s">
        <v>8</v>
      </c>
      <c r="C116" s="41" t="s">
        <v>59</v>
      </c>
      <c r="D116" s="53" t="s">
        <v>179</v>
      </c>
      <c r="E116" s="41" t="s">
        <v>64</v>
      </c>
      <c r="F116" s="68">
        <v>1003.5</v>
      </c>
      <c r="G116" s="68">
        <v>150</v>
      </c>
      <c r="H116" s="147">
        <v>15.0525</v>
      </c>
      <c r="I116" s="148">
        <v>1003.5</v>
      </c>
      <c r="J116" s="48">
        <f t="shared" si="3"/>
        <v>15.05</v>
      </c>
      <c r="K116" s="48"/>
      <c r="L116" s="140">
        <f>ROUND(J116*汇总2!C37,2)</f>
        <v>7.47</v>
      </c>
      <c r="M116" s="140">
        <f>ROUND(J116*汇总2!C38,2)</f>
        <v>5.07</v>
      </c>
    </row>
    <row r="117" ht="24" spans="1:13">
      <c r="A117" s="41">
        <v>115</v>
      </c>
      <c r="B117" s="151" t="s">
        <v>8</v>
      </c>
      <c r="C117" s="41" t="s">
        <v>59</v>
      </c>
      <c r="D117" s="53" t="s">
        <v>180</v>
      </c>
      <c r="E117" s="47" t="s">
        <v>61</v>
      </c>
      <c r="F117" s="68">
        <v>539.3</v>
      </c>
      <c r="G117" s="68">
        <v>50</v>
      </c>
      <c r="H117" s="147">
        <v>2.6965</v>
      </c>
      <c r="I117" s="148">
        <v>539.3</v>
      </c>
      <c r="J117" s="48">
        <f t="shared" si="3"/>
        <v>2.7</v>
      </c>
      <c r="K117" s="48"/>
      <c r="L117" s="140">
        <f>ROUND(J117*汇总2!C37,2)</f>
        <v>1.34</v>
      </c>
      <c r="M117" s="140">
        <f>ROUND(J117*汇总2!C38,2)</f>
        <v>0.91</v>
      </c>
    </row>
    <row r="118" ht="24" spans="1:13">
      <c r="A118" s="41">
        <v>116</v>
      </c>
      <c r="B118" s="151" t="s">
        <v>8</v>
      </c>
      <c r="C118" s="41" t="s">
        <v>59</v>
      </c>
      <c r="D118" s="53" t="s">
        <v>181</v>
      </c>
      <c r="E118" s="41" t="s">
        <v>64</v>
      </c>
      <c r="F118" s="68">
        <v>1080</v>
      </c>
      <c r="G118" s="68">
        <v>150</v>
      </c>
      <c r="H118" s="147">
        <v>16.2</v>
      </c>
      <c r="I118" s="148">
        <v>1076</v>
      </c>
      <c r="J118" s="48">
        <f t="shared" si="3"/>
        <v>16.14</v>
      </c>
      <c r="K118" s="48"/>
      <c r="L118" s="140">
        <f>ROUND(J118*汇总2!C37,2)</f>
        <v>8.01</v>
      </c>
      <c r="M118" s="140">
        <f>ROUND(J118*汇总2!C38,2)</f>
        <v>5.43</v>
      </c>
    </row>
    <row r="119" ht="24" spans="1:13">
      <c r="A119" s="41">
        <v>117</v>
      </c>
      <c r="B119" s="151" t="s">
        <v>8</v>
      </c>
      <c r="C119" s="41" t="s">
        <v>59</v>
      </c>
      <c r="D119" s="53" t="s">
        <v>182</v>
      </c>
      <c r="E119" s="47" t="s">
        <v>61</v>
      </c>
      <c r="F119" s="68">
        <v>793</v>
      </c>
      <c r="G119" s="68">
        <v>50</v>
      </c>
      <c r="H119" s="147">
        <v>3.965</v>
      </c>
      <c r="I119" s="148">
        <v>793</v>
      </c>
      <c r="J119" s="48">
        <f t="shared" si="3"/>
        <v>3.97</v>
      </c>
      <c r="K119" s="48"/>
      <c r="L119" s="140">
        <f>ROUND(J119*汇总2!C37,2)</f>
        <v>1.97</v>
      </c>
      <c r="M119" s="140">
        <f>ROUND(J119*汇总2!C38,2)</f>
        <v>1.34</v>
      </c>
    </row>
    <row r="120" ht="24" spans="1:13">
      <c r="A120" s="41">
        <v>118</v>
      </c>
      <c r="B120" s="151" t="s">
        <v>8</v>
      </c>
      <c r="C120" s="41" t="s">
        <v>59</v>
      </c>
      <c r="D120" s="53" t="s">
        <v>183</v>
      </c>
      <c r="E120" s="47" t="s">
        <v>61</v>
      </c>
      <c r="F120" s="68">
        <v>727</v>
      </c>
      <c r="G120" s="68">
        <v>50</v>
      </c>
      <c r="H120" s="147">
        <v>3.635</v>
      </c>
      <c r="I120" s="148">
        <v>553</v>
      </c>
      <c r="J120" s="48">
        <f t="shared" si="3"/>
        <v>2.77</v>
      </c>
      <c r="K120" s="48"/>
      <c r="L120" s="140">
        <f>ROUND(J120*汇总2!C37,2)</f>
        <v>1.38</v>
      </c>
      <c r="M120" s="140">
        <f>ROUND(J120*汇总2!C38,2)</f>
        <v>0.93</v>
      </c>
    </row>
    <row r="121" ht="24" spans="1:13">
      <c r="A121" s="41">
        <v>119</v>
      </c>
      <c r="B121" s="151" t="s">
        <v>8</v>
      </c>
      <c r="C121" s="41" t="s">
        <v>59</v>
      </c>
      <c r="D121" s="53" t="s">
        <v>184</v>
      </c>
      <c r="E121" s="47" t="s">
        <v>61</v>
      </c>
      <c r="F121" s="68">
        <v>574.63</v>
      </c>
      <c r="G121" s="68">
        <v>50</v>
      </c>
      <c r="H121" s="147">
        <v>2.87315</v>
      </c>
      <c r="I121" s="148">
        <v>574.63</v>
      </c>
      <c r="J121" s="48">
        <f t="shared" si="3"/>
        <v>2.87</v>
      </c>
      <c r="K121" s="48"/>
      <c r="L121" s="140">
        <f>ROUND(J121*汇总2!C37,2)</f>
        <v>1.42</v>
      </c>
      <c r="M121" s="140">
        <f>ROUND(J121*汇总2!C38,2)</f>
        <v>0.97</v>
      </c>
    </row>
    <row r="122" ht="24" spans="1:13">
      <c r="A122" s="41">
        <v>120</v>
      </c>
      <c r="B122" s="151" t="s">
        <v>8</v>
      </c>
      <c r="C122" s="41" t="s">
        <v>59</v>
      </c>
      <c r="D122" s="53" t="s">
        <v>185</v>
      </c>
      <c r="E122" s="47" t="s">
        <v>61</v>
      </c>
      <c r="F122" s="68">
        <v>520.07</v>
      </c>
      <c r="G122" s="68">
        <v>50</v>
      </c>
      <c r="H122" s="147">
        <v>2.60035</v>
      </c>
      <c r="I122" s="148">
        <v>520</v>
      </c>
      <c r="J122" s="48">
        <f t="shared" si="3"/>
        <v>2.6</v>
      </c>
      <c r="K122" s="48"/>
      <c r="L122" s="140">
        <f>ROUND(J122*汇总2!C37,2)</f>
        <v>1.29</v>
      </c>
      <c r="M122" s="140">
        <f>ROUND(J122*汇总2!C38,2)</f>
        <v>0.88</v>
      </c>
    </row>
    <row r="123" ht="24" spans="1:13">
      <c r="A123" s="41">
        <v>121</v>
      </c>
      <c r="B123" s="151" t="s">
        <v>8</v>
      </c>
      <c r="C123" s="41" t="s">
        <v>59</v>
      </c>
      <c r="D123" s="53" t="s">
        <v>186</v>
      </c>
      <c r="E123" s="41" t="s">
        <v>64</v>
      </c>
      <c r="F123" s="68">
        <v>2230.05</v>
      </c>
      <c r="G123" s="68">
        <v>150</v>
      </c>
      <c r="H123" s="147">
        <v>33.45075</v>
      </c>
      <c r="I123" s="148">
        <v>2230.05</v>
      </c>
      <c r="J123" s="48">
        <f t="shared" si="3"/>
        <v>33.45</v>
      </c>
      <c r="K123" s="48"/>
      <c r="L123" s="140">
        <f>ROUND(J123*汇总2!C37,2)</f>
        <v>16.61</v>
      </c>
      <c r="M123" s="140">
        <f>ROUND(J123*汇总2!C38,2)</f>
        <v>11.26</v>
      </c>
    </row>
    <row r="124" ht="24" spans="1:13">
      <c r="A124" s="41">
        <v>122</v>
      </c>
      <c r="B124" s="151" t="s">
        <v>8</v>
      </c>
      <c r="C124" s="41" t="s">
        <v>59</v>
      </c>
      <c r="D124" s="53" t="s">
        <v>187</v>
      </c>
      <c r="E124" s="41" t="s">
        <v>67</v>
      </c>
      <c r="F124" s="68">
        <v>1030</v>
      </c>
      <c r="G124" s="68">
        <v>100</v>
      </c>
      <c r="H124" s="147">
        <v>10.3</v>
      </c>
      <c r="I124" s="148">
        <v>1030</v>
      </c>
      <c r="J124" s="48">
        <f t="shared" si="3"/>
        <v>10.3</v>
      </c>
      <c r="K124" s="48"/>
      <c r="L124" s="140">
        <f>ROUND(J124*汇总2!C37,2)</f>
        <v>5.11</v>
      </c>
      <c r="M124" s="140">
        <f>ROUND(J124*汇总2!C38,2)</f>
        <v>3.47</v>
      </c>
    </row>
    <row r="125" ht="24" spans="1:13">
      <c r="A125" s="41">
        <v>123</v>
      </c>
      <c r="B125" s="151" t="s">
        <v>8</v>
      </c>
      <c r="C125" s="41" t="s">
        <v>59</v>
      </c>
      <c r="D125" s="53" t="s">
        <v>188</v>
      </c>
      <c r="E125" s="47" t="s">
        <v>61</v>
      </c>
      <c r="F125" s="68">
        <v>577.4</v>
      </c>
      <c r="G125" s="68">
        <v>50</v>
      </c>
      <c r="H125" s="147">
        <v>2.887</v>
      </c>
      <c r="I125" s="148">
        <v>577.4</v>
      </c>
      <c r="J125" s="48">
        <f t="shared" si="3"/>
        <v>2.89</v>
      </c>
      <c r="K125" s="48"/>
      <c r="L125" s="140">
        <f>ROUND(J125*汇总2!C37,2)</f>
        <v>1.43</v>
      </c>
      <c r="M125" s="140">
        <f>ROUND(J125*汇总2!C38,2)</f>
        <v>0.97</v>
      </c>
    </row>
    <row r="126" ht="24" spans="1:13">
      <c r="A126" s="41">
        <v>124</v>
      </c>
      <c r="B126" s="151" t="s">
        <v>8</v>
      </c>
      <c r="C126" s="41" t="s">
        <v>59</v>
      </c>
      <c r="D126" s="53" t="s">
        <v>189</v>
      </c>
      <c r="E126" s="41" t="s">
        <v>64</v>
      </c>
      <c r="F126" s="68">
        <v>5195.25</v>
      </c>
      <c r="G126" s="68">
        <v>150</v>
      </c>
      <c r="H126" s="147">
        <v>77.93</v>
      </c>
      <c r="I126" s="148">
        <v>5194</v>
      </c>
      <c r="J126" s="48">
        <f t="shared" si="3"/>
        <v>77.91</v>
      </c>
      <c r="K126" s="48"/>
      <c r="L126" s="140">
        <f>ROUND(J126*汇总2!C37,2)</f>
        <v>38.68</v>
      </c>
      <c r="M126" s="140">
        <f>ROUND(J126*汇总2!C38,2)</f>
        <v>26.22</v>
      </c>
    </row>
    <row r="127" ht="24" spans="1:13">
      <c r="A127" s="41">
        <v>125</v>
      </c>
      <c r="B127" s="151" t="s">
        <v>8</v>
      </c>
      <c r="C127" s="41" t="s">
        <v>59</v>
      </c>
      <c r="D127" s="53" t="s">
        <v>190</v>
      </c>
      <c r="E127" s="41" t="s">
        <v>64</v>
      </c>
      <c r="F127" s="68">
        <v>3300.97</v>
      </c>
      <c r="G127" s="68">
        <v>150</v>
      </c>
      <c r="H127" s="147">
        <v>49.52</v>
      </c>
      <c r="I127" s="148">
        <v>3300.97</v>
      </c>
      <c r="J127" s="48">
        <f t="shared" si="3"/>
        <v>49.51</v>
      </c>
      <c r="K127" s="48"/>
      <c r="L127" s="140">
        <f>ROUND(J127*汇总2!C37,2)</f>
        <v>24.58</v>
      </c>
      <c r="M127" s="140">
        <f>ROUND(J127*汇总2!C38,2)</f>
        <v>16.66</v>
      </c>
    </row>
    <row r="128" spans="1:13">
      <c r="A128" s="48"/>
      <c r="B128" s="41" t="s">
        <v>9</v>
      </c>
      <c r="C128" s="41"/>
      <c r="D128" s="41"/>
      <c r="E128" s="41"/>
      <c r="F128" s="41"/>
      <c r="G128" s="41"/>
      <c r="H128" s="41"/>
      <c r="I128" s="48"/>
      <c r="J128" s="48">
        <f>SUM(J3:J127)</f>
        <v>1939.12</v>
      </c>
      <c r="K128" s="48"/>
      <c r="L128" s="48">
        <f>SUM(L3:L127)</f>
        <v>962.79</v>
      </c>
      <c r="M128" s="48">
        <f>SUM(M3:M127)</f>
        <v>652.64</v>
      </c>
    </row>
  </sheetData>
  <autoFilter xmlns:etc="http://www.wps.cn/officeDocument/2017/etCustomData" ref="A2:K128" etc:filterBottomFollowUsedRange="0">
    <extLst/>
  </autoFilter>
  <mergeCells count="2">
    <mergeCell ref="C1:M1"/>
    <mergeCell ref="B128:H128"/>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K1"/>
    </sheetView>
  </sheetViews>
  <sheetFormatPr defaultColWidth="9" defaultRowHeight="14.4"/>
  <cols>
    <col min="1" max="1" width="2.75" customWidth="1"/>
    <col min="2" max="2" width="5.87962962962963" customWidth="1"/>
    <col min="3" max="3" width="19.8796296296296" customWidth="1"/>
    <col min="4" max="4" width="30.3796296296296" customWidth="1"/>
    <col min="5" max="6" width="9.12962962962963" customWidth="1"/>
    <col min="7" max="7" width="13.3796296296296" customWidth="1"/>
    <col min="8" max="8" width="9.12962962962963" customWidth="1"/>
    <col min="9" max="9" width="13.3796296296296" customWidth="1"/>
  </cols>
  <sheetData>
    <row r="1" ht="33.75" customHeight="1" spans="1:11">
      <c r="A1" s="81" t="s">
        <v>191</v>
      </c>
      <c r="B1" s="82"/>
      <c r="C1" s="82"/>
      <c r="D1" s="82"/>
      <c r="E1" s="82"/>
      <c r="F1" s="82"/>
      <c r="G1" s="82"/>
      <c r="H1" s="82"/>
      <c r="I1" s="82"/>
      <c r="J1" s="82"/>
      <c r="K1" s="82"/>
    </row>
    <row r="2" s="112" customFormat="1" ht="48" spans="1:11">
      <c r="A2" s="15" t="s">
        <v>1</v>
      </c>
      <c r="B2" s="15" t="s">
        <v>47</v>
      </c>
      <c r="C2" s="15" t="s">
        <v>48</v>
      </c>
      <c r="D2" s="15" t="s">
        <v>49</v>
      </c>
      <c r="E2" s="15" t="s">
        <v>192</v>
      </c>
      <c r="F2" s="15" t="s">
        <v>52</v>
      </c>
      <c r="G2" s="15" t="s">
        <v>53</v>
      </c>
      <c r="H2" s="4" t="s">
        <v>54</v>
      </c>
      <c r="I2" s="4" t="s">
        <v>55</v>
      </c>
      <c r="J2" s="16" t="s">
        <v>57</v>
      </c>
      <c r="K2" s="16" t="s">
        <v>58</v>
      </c>
    </row>
    <row r="3" ht="24" spans="1:11">
      <c r="A3" s="56">
        <v>1</v>
      </c>
      <c r="B3" s="56" t="s">
        <v>8</v>
      </c>
      <c r="C3" s="56" t="s">
        <v>193</v>
      </c>
      <c r="D3" s="56" t="s">
        <v>194</v>
      </c>
      <c r="E3" s="56">
        <v>20110.02</v>
      </c>
      <c r="F3" s="56">
        <v>30</v>
      </c>
      <c r="G3" s="56">
        <v>60</v>
      </c>
      <c r="H3" s="7">
        <v>19331</v>
      </c>
      <c r="I3" s="7">
        <f>ROUND(H3*F3/10000,2)</f>
        <v>57.99</v>
      </c>
      <c r="J3" s="140">
        <f>ROUND(I3*汇总2!C37,2)</f>
        <v>28.79</v>
      </c>
      <c r="K3" s="140">
        <f>ROUND(I3*汇总2!C38,2)</f>
        <v>19.52</v>
      </c>
    </row>
    <row r="4" ht="24" spans="1:11">
      <c r="A4" s="56">
        <v>2</v>
      </c>
      <c r="B4" s="56" t="s">
        <v>7</v>
      </c>
      <c r="C4" s="56" t="s">
        <v>193</v>
      </c>
      <c r="D4" s="56" t="s">
        <v>195</v>
      </c>
      <c r="E4" s="56">
        <v>15280</v>
      </c>
      <c r="F4" s="56">
        <v>30</v>
      </c>
      <c r="G4" s="56">
        <v>34.41</v>
      </c>
      <c r="H4" s="7">
        <v>11470</v>
      </c>
      <c r="I4" s="7">
        <f t="shared" ref="I4:I9" si="0">ROUND(H4*F4/10000,2)</f>
        <v>34.41</v>
      </c>
      <c r="J4" s="140">
        <f>ROUND(I4*汇总2!C37,2)</f>
        <v>17.08</v>
      </c>
      <c r="K4" s="140">
        <f>ROUND(I4*汇总2!C38,2)</f>
        <v>11.58</v>
      </c>
    </row>
    <row r="5" ht="24" spans="1:11">
      <c r="A5" s="56">
        <v>3</v>
      </c>
      <c r="B5" s="56" t="s">
        <v>6</v>
      </c>
      <c r="C5" s="56" t="s">
        <v>193</v>
      </c>
      <c r="D5" s="56" t="s">
        <v>196</v>
      </c>
      <c r="E5" s="56">
        <v>12670.8</v>
      </c>
      <c r="F5" s="56">
        <v>30</v>
      </c>
      <c r="G5" s="56">
        <v>41.53</v>
      </c>
      <c r="H5" s="7">
        <v>12670</v>
      </c>
      <c r="I5" s="7">
        <f t="shared" si="0"/>
        <v>38.01</v>
      </c>
      <c r="J5" s="140">
        <f>ROUND(I5*汇总2!C37,2)</f>
        <v>18.87</v>
      </c>
      <c r="K5" s="140">
        <f>ROUND(I5*汇总2!C38,2)</f>
        <v>12.79</v>
      </c>
    </row>
    <row r="6" ht="24" spans="1:11">
      <c r="A6" s="56">
        <v>4</v>
      </c>
      <c r="B6" s="56" t="s">
        <v>8</v>
      </c>
      <c r="C6" s="56" t="s">
        <v>193</v>
      </c>
      <c r="D6" s="56" t="s">
        <v>197</v>
      </c>
      <c r="E6" s="56">
        <v>11645</v>
      </c>
      <c r="F6" s="56">
        <v>30</v>
      </c>
      <c r="G6" s="56">
        <v>34.94</v>
      </c>
      <c r="H6" s="7">
        <v>11625</v>
      </c>
      <c r="I6" s="7">
        <f t="shared" si="0"/>
        <v>34.88</v>
      </c>
      <c r="J6" s="140">
        <f>ROUND(I6*汇总2!C37,2)</f>
        <v>17.32</v>
      </c>
      <c r="K6" s="140">
        <f>ROUND(I6*汇总2!C38,2)</f>
        <v>11.74</v>
      </c>
    </row>
    <row r="7" ht="24" spans="1:11">
      <c r="A7" s="56">
        <v>5</v>
      </c>
      <c r="B7" s="56" t="s">
        <v>8</v>
      </c>
      <c r="C7" s="56" t="s">
        <v>193</v>
      </c>
      <c r="D7" s="56" t="s">
        <v>198</v>
      </c>
      <c r="E7" s="56">
        <v>19849.99</v>
      </c>
      <c r="F7" s="56">
        <v>30</v>
      </c>
      <c r="G7" s="56">
        <v>59.54</v>
      </c>
      <c r="H7" s="7">
        <v>16656</v>
      </c>
      <c r="I7" s="7">
        <f t="shared" si="0"/>
        <v>49.97</v>
      </c>
      <c r="J7" s="140">
        <f>ROUND(I7*汇总2!C37,2)</f>
        <v>24.81</v>
      </c>
      <c r="K7" s="140">
        <f>ROUND(I7*汇总2!C38,2)</f>
        <v>16.82</v>
      </c>
    </row>
    <row r="8" ht="24" spans="1:11">
      <c r="A8" s="56">
        <v>6</v>
      </c>
      <c r="B8" s="56" t="s">
        <v>8</v>
      </c>
      <c r="C8" s="56" t="s">
        <v>193</v>
      </c>
      <c r="D8" s="56" t="s">
        <v>199</v>
      </c>
      <c r="E8" s="56">
        <v>24282</v>
      </c>
      <c r="F8" s="56">
        <v>30</v>
      </c>
      <c r="G8" s="56">
        <v>72.02</v>
      </c>
      <c r="H8" s="7">
        <v>24012</v>
      </c>
      <c r="I8" s="7">
        <f t="shared" si="0"/>
        <v>72.04</v>
      </c>
      <c r="J8" s="140">
        <f>ROUND(I8*汇总2!C37,2)</f>
        <v>35.77</v>
      </c>
      <c r="K8" s="140">
        <f>ROUND(I8*汇总2!C38,2)</f>
        <v>24.25</v>
      </c>
    </row>
    <row r="9" ht="24" spans="1:11">
      <c r="A9" s="56">
        <v>7</v>
      </c>
      <c r="B9" s="56" t="s">
        <v>8</v>
      </c>
      <c r="C9" s="56" t="s">
        <v>193</v>
      </c>
      <c r="D9" s="56" t="s">
        <v>200</v>
      </c>
      <c r="E9" s="56">
        <v>32243.4</v>
      </c>
      <c r="F9" s="56">
        <v>30</v>
      </c>
      <c r="G9" s="56">
        <v>96.73</v>
      </c>
      <c r="H9" s="7">
        <v>17739.2</v>
      </c>
      <c r="I9" s="7">
        <f t="shared" si="0"/>
        <v>53.22</v>
      </c>
      <c r="J9" s="140">
        <f>ROUND(I9*汇总2!C37,2)</f>
        <v>26.42</v>
      </c>
      <c r="K9" s="140">
        <f>ROUND(I9*汇总2!C38,2)</f>
        <v>17.91</v>
      </c>
    </row>
    <row r="10" spans="1:11">
      <c r="A10" s="7"/>
      <c r="B10" s="84" t="s">
        <v>9</v>
      </c>
      <c r="C10" s="84"/>
      <c r="D10" s="84"/>
      <c r="E10" s="84"/>
      <c r="F10" s="84"/>
      <c r="G10" s="7"/>
      <c r="H10" s="7"/>
      <c r="I10" s="7">
        <f>SUM(I3:I9)</f>
        <v>340.52</v>
      </c>
      <c r="J10" s="7">
        <f>SUM(J3:J9)</f>
        <v>169.06</v>
      </c>
      <c r="K10" s="7">
        <f>SUM(K3:K9)</f>
        <v>114.61</v>
      </c>
    </row>
  </sheetData>
  <autoFilter xmlns:etc="http://www.wps.cn/officeDocument/2017/etCustomData" ref="A2:I10" etc:filterBottomFollowUsedRange="0">
    <extLst/>
  </autoFilter>
  <sortState ref="A2:K10">
    <sortCondition ref="D2"/>
  </sortState>
  <mergeCells count="2">
    <mergeCell ref="A1:K1"/>
    <mergeCell ref="B10:F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A1" sqref="A1:L1"/>
    </sheetView>
  </sheetViews>
  <sheetFormatPr defaultColWidth="9" defaultRowHeight="14.4" outlineLevelRow="6"/>
  <cols>
    <col min="1" max="1" width="4.87962962962963" customWidth="1"/>
    <col min="2" max="2" width="6.62962962962963" customWidth="1"/>
    <col min="3" max="3" width="33.5" customWidth="1"/>
    <col min="4" max="4" width="27.6296296296296" customWidth="1"/>
    <col min="5" max="5" width="12.8796296296296" customWidth="1"/>
    <col min="6" max="6" width="8.37962962962963" customWidth="1"/>
    <col min="7" max="7" width="11.3796296296296" customWidth="1"/>
    <col min="8" max="8" width="14.6296296296296" customWidth="1"/>
    <col min="9" max="9" width="15.25" customWidth="1"/>
    <col min="10" max="10" width="10.8796296296296" customWidth="1"/>
    <col min="11" max="11" width="11.25" customWidth="1"/>
    <col min="12" max="12" width="11.5" customWidth="1"/>
  </cols>
  <sheetData>
    <row r="1" ht="34.5" customHeight="1" spans="1:12">
      <c r="A1" s="81" t="s">
        <v>201</v>
      </c>
      <c r="B1" s="82"/>
      <c r="C1" s="82"/>
      <c r="D1" s="82"/>
      <c r="E1" s="82"/>
      <c r="F1" s="82"/>
      <c r="G1" s="82"/>
      <c r="H1" s="82"/>
      <c r="I1" s="82"/>
      <c r="J1" s="82"/>
      <c r="K1" s="82"/>
      <c r="L1" s="82"/>
    </row>
    <row r="2" s="115" customFormat="1" ht="36" spans="1:12">
      <c r="A2" s="4" t="s">
        <v>1</v>
      </c>
      <c r="B2" s="4" t="s">
        <v>47</v>
      </c>
      <c r="C2" s="4" t="s">
        <v>48</v>
      </c>
      <c r="D2" s="4" t="s">
        <v>49</v>
      </c>
      <c r="E2" s="4" t="s">
        <v>202</v>
      </c>
      <c r="F2" s="4" t="s">
        <v>52</v>
      </c>
      <c r="G2" s="4" t="s">
        <v>203</v>
      </c>
      <c r="H2" s="4" t="s">
        <v>3</v>
      </c>
      <c r="I2" s="4" t="s">
        <v>204</v>
      </c>
      <c r="J2" s="4" t="s">
        <v>205</v>
      </c>
      <c r="K2" s="4" t="s">
        <v>57</v>
      </c>
      <c r="L2" s="4" t="s">
        <v>58</v>
      </c>
    </row>
    <row r="3" spans="1:12">
      <c r="A3" s="34">
        <v>1</v>
      </c>
      <c r="B3" s="34" t="s">
        <v>8</v>
      </c>
      <c r="C3" s="34" t="s">
        <v>206</v>
      </c>
      <c r="D3" s="34" t="s">
        <v>207</v>
      </c>
      <c r="E3" s="34">
        <v>9.76</v>
      </c>
      <c r="F3" s="125">
        <v>0.3</v>
      </c>
      <c r="G3" s="34">
        <v>4047.86</v>
      </c>
      <c r="H3" s="34">
        <v>2.928</v>
      </c>
      <c r="I3" s="7">
        <v>9.76</v>
      </c>
      <c r="J3" s="7">
        <v>0</v>
      </c>
      <c r="K3" s="140">
        <f>ROUND(J3*汇总2!C37,2)</f>
        <v>0</v>
      </c>
      <c r="L3" s="140">
        <f>ROUND(J3*汇总2!C38,2)</f>
        <v>0</v>
      </c>
    </row>
    <row r="4" spans="1:12">
      <c r="A4" s="34">
        <v>2</v>
      </c>
      <c r="B4" s="34" t="s">
        <v>8</v>
      </c>
      <c r="C4" s="34" t="s">
        <v>206</v>
      </c>
      <c r="D4" s="34" t="s">
        <v>208</v>
      </c>
      <c r="E4" s="34">
        <v>343.083</v>
      </c>
      <c r="F4" s="125">
        <v>0.3</v>
      </c>
      <c r="G4" s="34">
        <v>11000</v>
      </c>
      <c r="H4" s="34">
        <v>100</v>
      </c>
      <c r="I4" s="7">
        <v>358.58</v>
      </c>
      <c r="J4" s="7">
        <v>0</v>
      </c>
      <c r="K4" s="140">
        <f>ROUND(J4*汇总2!C37,2)</f>
        <v>0</v>
      </c>
      <c r="L4" s="140">
        <f>ROUND(J4*汇总2!C38,2)</f>
        <v>0</v>
      </c>
    </row>
    <row r="5" spans="1:12">
      <c r="A5" s="34">
        <v>3</v>
      </c>
      <c r="B5" s="34" t="s">
        <v>8</v>
      </c>
      <c r="C5" s="34" t="s">
        <v>206</v>
      </c>
      <c r="D5" s="34" t="s">
        <v>139</v>
      </c>
      <c r="E5" s="34">
        <v>105.5218</v>
      </c>
      <c r="F5" s="125">
        <v>0.3</v>
      </c>
      <c r="G5" s="34">
        <v>9368.1</v>
      </c>
      <c r="H5" s="34">
        <v>31.6</v>
      </c>
      <c r="I5" s="7">
        <v>105.52</v>
      </c>
      <c r="J5" s="7">
        <v>0</v>
      </c>
      <c r="K5" s="140">
        <f>ROUND(J5*汇总2!C37,2)</f>
        <v>0</v>
      </c>
      <c r="L5" s="140">
        <f>ROUND(J5*汇总2!C38,2)</f>
        <v>0</v>
      </c>
    </row>
    <row r="6" spans="1:12">
      <c r="A6" s="34"/>
      <c r="B6" s="34" t="s">
        <v>209</v>
      </c>
      <c r="C6" s="34"/>
      <c r="D6" s="34"/>
      <c r="E6" s="34"/>
      <c r="F6" s="34"/>
      <c r="G6" s="34"/>
      <c r="H6" s="34">
        <f>SUM(H3:H5)</f>
        <v>134.528</v>
      </c>
      <c r="I6" s="7"/>
      <c r="J6" s="7">
        <f>SUM(J3:J5)</f>
        <v>0</v>
      </c>
      <c r="K6" s="140">
        <f>ROUND(J6*汇总2!C37,2)</f>
        <v>0</v>
      </c>
      <c r="L6" s="140">
        <f>ROUND(J6*汇总2!C38,2)</f>
        <v>0</v>
      </c>
    </row>
    <row r="7" ht="28.2" spans="1:10">
      <c r="A7" s="141"/>
      <c r="B7" s="141"/>
      <c r="C7" s="141"/>
      <c r="D7" s="141"/>
      <c r="E7" s="141"/>
      <c r="F7" s="141"/>
      <c r="G7" s="141"/>
      <c r="H7" s="141"/>
      <c r="I7" s="141"/>
      <c r="J7" s="141"/>
    </row>
  </sheetData>
  <mergeCells count="3">
    <mergeCell ref="A1:L1"/>
    <mergeCell ref="B6:D6"/>
    <mergeCell ref="A7:J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1" sqref="A1:G1"/>
    </sheetView>
  </sheetViews>
  <sheetFormatPr defaultColWidth="9" defaultRowHeight="14.4" outlineLevelRow="4"/>
  <cols>
    <col min="1" max="1" width="4.37962962962963" customWidth="1"/>
    <col min="2" max="2" width="6.62962962962963" customWidth="1"/>
    <col min="3" max="3" width="33.5" customWidth="1"/>
    <col min="4" max="4" width="27.6296296296296" customWidth="1"/>
    <col min="5" max="6" width="8.12962962962963" customWidth="1"/>
    <col min="7" max="7" width="14.3796296296296" customWidth="1"/>
    <col min="8" max="8" width="14.1296296296296" customWidth="1"/>
    <col min="9" max="9" width="11.6296296296296" customWidth="1"/>
    <col min="10" max="10" width="10.1296296296296" customWidth="1"/>
    <col min="11" max="11" width="10.3796296296296" customWidth="1"/>
  </cols>
  <sheetData>
    <row r="1" ht="22.2" spans="1:7">
      <c r="A1" s="138" t="s">
        <v>210</v>
      </c>
      <c r="B1" s="139"/>
      <c r="C1" s="139"/>
      <c r="D1" s="139"/>
      <c r="E1" s="139"/>
      <c r="F1" s="139"/>
      <c r="G1" s="139"/>
    </row>
    <row r="2" s="112" customFormat="1" ht="36" spans="1:11">
      <c r="A2" s="15" t="s">
        <v>1</v>
      </c>
      <c r="B2" s="15" t="s">
        <v>47</v>
      </c>
      <c r="C2" s="15" t="s">
        <v>48</v>
      </c>
      <c r="D2" s="15" t="s">
        <v>49</v>
      </c>
      <c r="E2" s="15" t="s">
        <v>211</v>
      </c>
      <c r="F2" s="15" t="s">
        <v>52</v>
      </c>
      <c r="G2" s="15" t="s">
        <v>53</v>
      </c>
      <c r="H2" s="15" t="s">
        <v>204</v>
      </c>
      <c r="I2" s="15" t="s">
        <v>205</v>
      </c>
      <c r="J2" s="4" t="s">
        <v>57</v>
      </c>
      <c r="K2" s="4" t="s">
        <v>58</v>
      </c>
    </row>
    <row r="3" spans="1:11">
      <c r="A3" s="34">
        <v>1</v>
      </c>
      <c r="B3" s="34" t="s">
        <v>8</v>
      </c>
      <c r="C3" s="34" t="s">
        <v>212</v>
      </c>
      <c r="D3" s="34" t="s">
        <v>213</v>
      </c>
      <c r="E3" s="34">
        <v>345.09</v>
      </c>
      <c r="F3" s="125">
        <v>0.3</v>
      </c>
      <c r="G3" s="34">
        <v>100</v>
      </c>
      <c r="H3" s="7">
        <v>345.09</v>
      </c>
      <c r="I3" s="7">
        <f>IF(H3*F3&gt;100,100,H3*F3)</f>
        <v>100</v>
      </c>
      <c r="J3" s="140">
        <f>ROUND(I3*汇总2!C37,2)</f>
        <v>49.65</v>
      </c>
      <c r="K3" s="140">
        <f>ROUND(I3*汇总2!C38,2)</f>
        <v>33.66</v>
      </c>
    </row>
    <row r="4" spans="1:11">
      <c r="A4" s="34">
        <v>2</v>
      </c>
      <c r="B4" s="34" t="s">
        <v>8</v>
      </c>
      <c r="C4" s="34" t="s">
        <v>212</v>
      </c>
      <c r="D4" s="34" t="s">
        <v>214</v>
      </c>
      <c r="E4" s="34">
        <v>338.11</v>
      </c>
      <c r="F4" s="125">
        <v>0.3</v>
      </c>
      <c r="G4" s="34">
        <v>100</v>
      </c>
      <c r="H4" s="7">
        <v>339.21</v>
      </c>
      <c r="I4" s="7">
        <f>IF(H4*F4&gt;100,100,H4*F4)</f>
        <v>100</v>
      </c>
      <c r="J4" s="140">
        <f>ROUND(I4*汇总2!C37,2)</f>
        <v>49.65</v>
      </c>
      <c r="K4" s="140">
        <f>ROUND(I4*汇总2!C38,2)</f>
        <v>33.66</v>
      </c>
    </row>
    <row r="5" spans="1:11">
      <c r="A5" s="34"/>
      <c r="B5" s="34" t="s">
        <v>209</v>
      </c>
      <c r="C5" s="34"/>
      <c r="D5" s="34"/>
      <c r="E5" s="34"/>
      <c r="F5" s="34"/>
      <c r="G5" s="34">
        <v>200</v>
      </c>
      <c r="H5" s="7"/>
      <c r="I5" s="7">
        <f>SUM(I3:I4)</f>
        <v>200</v>
      </c>
      <c r="J5" s="140">
        <f>ROUND(I5*汇总2!C37,2)</f>
        <v>99.3</v>
      </c>
      <c r="K5" s="140">
        <f>ROUND(I5*汇总2!C38,2)</f>
        <v>67.31</v>
      </c>
    </row>
  </sheetData>
  <mergeCells count="2">
    <mergeCell ref="A1:G1"/>
    <mergeCell ref="B5:D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
  <sheetViews>
    <sheetView workbookViewId="0">
      <selection activeCell="A15" sqref="$A15:$XFD15"/>
    </sheetView>
  </sheetViews>
  <sheetFormatPr defaultColWidth="9" defaultRowHeight="14.4"/>
  <cols>
    <col min="1" max="1" width="4.37962962962963" customWidth="1"/>
    <col min="2" max="2" width="6.62962962962963" style="85" customWidth="1"/>
    <col min="3" max="3" width="12.1296296296296" customWidth="1"/>
    <col min="4" max="4" width="29.6296296296296" customWidth="1"/>
    <col min="5" max="5" width="47.1296296296296" customWidth="1"/>
    <col min="6" max="6" width="14.5" customWidth="1"/>
    <col min="7" max="7" width="13.8796296296296" customWidth="1"/>
    <col min="8" max="8" width="12.3796296296296" customWidth="1"/>
    <col min="9" max="9" width="11.8796296296296" customWidth="1"/>
  </cols>
  <sheetData>
    <row r="1" ht="36" customHeight="1" spans="1:9">
      <c r="A1" s="81" t="s">
        <v>215</v>
      </c>
      <c r="B1" s="82"/>
      <c r="C1" s="82"/>
      <c r="D1" s="82"/>
      <c r="E1" s="82"/>
      <c r="F1" s="82"/>
      <c r="G1" s="82"/>
      <c r="H1" s="82"/>
      <c r="I1" s="82"/>
    </row>
    <row r="2" s="115" customFormat="1" ht="24" spans="1:9">
      <c r="A2" s="33" t="s">
        <v>1</v>
      </c>
      <c r="B2" s="33" t="s">
        <v>47</v>
      </c>
      <c r="C2" s="33" t="s">
        <v>48</v>
      </c>
      <c r="D2" s="33" t="s">
        <v>49</v>
      </c>
      <c r="E2" s="33" t="s">
        <v>50</v>
      </c>
      <c r="F2" s="33" t="s">
        <v>53</v>
      </c>
      <c r="G2" s="33" t="s">
        <v>55</v>
      </c>
      <c r="H2" s="4" t="s">
        <v>57</v>
      </c>
      <c r="I2" s="4" t="s">
        <v>58</v>
      </c>
    </row>
    <row r="3" ht="24" spans="1:9">
      <c r="A3" s="41">
        <v>1</v>
      </c>
      <c r="B3" s="41" t="s">
        <v>5</v>
      </c>
      <c r="C3" s="41" t="s">
        <v>216</v>
      </c>
      <c r="D3" s="42" t="s">
        <v>74</v>
      </c>
      <c r="E3" s="49" t="s">
        <v>217</v>
      </c>
      <c r="F3" s="69">
        <v>50</v>
      </c>
      <c r="G3" s="117">
        <f>F3</f>
        <v>50</v>
      </c>
      <c r="H3" s="35">
        <f>ROUND(G3*汇总2!C37,2)</f>
        <v>24.82</v>
      </c>
      <c r="I3" s="35">
        <f>ROUND(G3*汇总2!C38,2)</f>
        <v>16.83</v>
      </c>
    </row>
    <row r="4" ht="24" spans="1:9">
      <c r="A4" s="41">
        <v>2</v>
      </c>
      <c r="B4" s="41" t="s">
        <v>7</v>
      </c>
      <c r="C4" s="41" t="s">
        <v>216</v>
      </c>
      <c r="D4" s="49" t="s">
        <v>218</v>
      </c>
      <c r="E4" s="49" t="s">
        <v>217</v>
      </c>
      <c r="F4" s="69">
        <v>50</v>
      </c>
      <c r="G4" s="117">
        <f t="shared" ref="G4:G15" si="0">F4</f>
        <v>50</v>
      </c>
      <c r="H4" s="35">
        <f>ROUND(G4*汇总2!C37,2)</f>
        <v>24.82</v>
      </c>
      <c r="I4" s="35">
        <f>ROUND(G4*汇总2!C38,2)</f>
        <v>16.83</v>
      </c>
    </row>
    <row r="5" spans="1:9">
      <c r="A5" s="41">
        <v>3</v>
      </c>
      <c r="B5" s="34" t="s">
        <v>8</v>
      </c>
      <c r="C5" s="34" t="s">
        <v>216</v>
      </c>
      <c r="D5" s="46" t="s">
        <v>219</v>
      </c>
      <c r="E5" s="46" t="s">
        <v>217</v>
      </c>
      <c r="F5" s="69">
        <v>50</v>
      </c>
      <c r="G5" s="117">
        <f t="shared" si="0"/>
        <v>50</v>
      </c>
      <c r="H5" s="35">
        <f>ROUND(G5*汇总2!C37,2)</f>
        <v>24.82</v>
      </c>
      <c r="I5" s="35">
        <f>ROUND(G5*汇总2!C38,2)</f>
        <v>16.83</v>
      </c>
    </row>
    <row r="6" spans="1:9">
      <c r="A6" s="41">
        <v>4</v>
      </c>
      <c r="B6" s="34" t="s">
        <v>8</v>
      </c>
      <c r="C6" s="34" t="s">
        <v>216</v>
      </c>
      <c r="D6" s="46" t="s">
        <v>220</v>
      </c>
      <c r="E6" s="46" t="s">
        <v>217</v>
      </c>
      <c r="F6" s="69">
        <v>50</v>
      </c>
      <c r="G6" s="117">
        <f t="shared" si="0"/>
        <v>50</v>
      </c>
      <c r="H6" s="35">
        <f>ROUND(G6*汇总2!C37,2)</f>
        <v>24.82</v>
      </c>
      <c r="I6" s="35">
        <f>ROUND(G6*汇总2!C38,2)</f>
        <v>16.83</v>
      </c>
    </row>
    <row r="7" spans="1:9">
      <c r="A7" s="41">
        <v>5</v>
      </c>
      <c r="B7" s="34" t="s">
        <v>8</v>
      </c>
      <c r="C7" s="34" t="s">
        <v>216</v>
      </c>
      <c r="D7" s="46" t="s">
        <v>208</v>
      </c>
      <c r="E7" s="46" t="s">
        <v>217</v>
      </c>
      <c r="F7" s="69">
        <v>50</v>
      </c>
      <c r="G7" s="117">
        <f t="shared" si="0"/>
        <v>50</v>
      </c>
      <c r="H7" s="35">
        <f>ROUND(G7*汇总2!C37,2)</f>
        <v>24.82</v>
      </c>
      <c r="I7" s="35">
        <f>ROUND(G7*汇总2!C38,2)</f>
        <v>16.83</v>
      </c>
    </row>
    <row r="8" spans="1:9">
      <c r="A8" s="41">
        <v>6</v>
      </c>
      <c r="B8" s="34" t="s">
        <v>8</v>
      </c>
      <c r="C8" s="34" t="s">
        <v>216</v>
      </c>
      <c r="D8" s="46" t="s">
        <v>139</v>
      </c>
      <c r="E8" s="46" t="s">
        <v>217</v>
      </c>
      <c r="F8" s="69">
        <v>50</v>
      </c>
      <c r="G8" s="117">
        <f t="shared" si="0"/>
        <v>50</v>
      </c>
      <c r="H8" s="35">
        <f>ROUND(G8*汇总2!C37,2)</f>
        <v>24.82</v>
      </c>
      <c r="I8" s="35">
        <f>ROUND(G8*汇总2!C38,2)</f>
        <v>16.83</v>
      </c>
    </row>
    <row r="9" spans="1:9">
      <c r="A9" s="41">
        <v>7</v>
      </c>
      <c r="B9" s="34" t="s">
        <v>8</v>
      </c>
      <c r="C9" s="34" t="s">
        <v>216</v>
      </c>
      <c r="D9" s="46" t="s">
        <v>221</v>
      </c>
      <c r="E9" s="46" t="s">
        <v>217</v>
      </c>
      <c r="F9" s="69">
        <v>50</v>
      </c>
      <c r="G9" s="117">
        <f t="shared" si="0"/>
        <v>50</v>
      </c>
      <c r="H9" s="35">
        <f>ROUND(G9*汇总2!C37,2)</f>
        <v>24.82</v>
      </c>
      <c r="I9" s="35">
        <f>ROUND(G9*汇总2!C38,2)</f>
        <v>16.83</v>
      </c>
    </row>
    <row r="10" spans="1:9">
      <c r="A10" s="41">
        <v>8</v>
      </c>
      <c r="B10" s="34" t="s">
        <v>8</v>
      </c>
      <c r="C10" s="34" t="s">
        <v>216</v>
      </c>
      <c r="D10" s="46" t="s">
        <v>222</v>
      </c>
      <c r="E10" s="46" t="s">
        <v>217</v>
      </c>
      <c r="F10" s="69">
        <v>50</v>
      </c>
      <c r="G10" s="117">
        <f t="shared" si="0"/>
        <v>50</v>
      </c>
      <c r="H10" s="35">
        <f>ROUND(G10*汇总2!C37,2)</f>
        <v>24.82</v>
      </c>
      <c r="I10" s="35">
        <f>ROUND(G10*汇总2!C38,2)</f>
        <v>16.83</v>
      </c>
    </row>
    <row r="11" spans="1:9">
      <c r="A11" s="41">
        <v>9</v>
      </c>
      <c r="B11" s="34" t="s">
        <v>8</v>
      </c>
      <c r="C11" s="34" t="s">
        <v>216</v>
      </c>
      <c r="D11" s="46" t="s">
        <v>223</v>
      </c>
      <c r="E11" s="46" t="s">
        <v>217</v>
      </c>
      <c r="F11" s="69">
        <v>50</v>
      </c>
      <c r="G11" s="117">
        <f t="shared" si="0"/>
        <v>50</v>
      </c>
      <c r="H11" s="35">
        <f>ROUND(G11*汇总2!C37,2)</f>
        <v>24.82</v>
      </c>
      <c r="I11" s="35">
        <f>ROUND(G11*汇总2!C38,2)</f>
        <v>16.83</v>
      </c>
    </row>
    <row r="12" spans="1:9">
      <c r="A12" s="41">
        <v>10</v>
      </c>
      <c r="B12" s="34" t="s">
        <v>8</v>
      </c>
      <c r="C12" s="34" t="s">
        <v>216</v>
      </c>
      <c r="D12" s="46" t="s">
        <v>214</v>
      </c>
      <c r="E12" s="46" t="s">
        <v>217</v>
      </c>
      <c r="F12" s="69">
        <v>50</v>
      </c>
      <c r="G12" s="117">
        <f t="shared" si="0"/>
        <v>50</v>
      </c>
      <c r="H12" s="35">
        <f>ROUND(G12*汇总2!C37,2)</f>
        <v>24.82</v>
      </c>
      <c r="I12" s="35">
        <f>ROUND(G12*汇总2!C38,2)</f>
        <v>16.83</v>
      </c>
    </row>
    <row r="13" spans="1:9">
      <c r="A13" s="41">
        <v>11</v>
      </c>
      <c r="B13" s="34" t="s">
        <v>8</v>
      </c>
      <c r="C13" s="34" t="s">
        <v>216</v>
      </c>
      <c r="D13" s="46" t="s">
        <v>224</v>
      </c>
      <c r="E13" s="46" t="s">
        <v>217</v>
      </c>
      <c r="F13" s="69">
        <v>50</v>
      </c>
      <c r="G13" s="117">
        <f t="shared" si="0"/>
        <v>50</v>
      </c>
      <c r="H13" s="35">
        <f>ROUND(G13*汇总2!C37,2)</f>
        <v>24.82</v>
      </c>
      <c r="I13" s="35">
        <f>ROUND(G13*汇总2!C38,2)</f>
        <v>16.83</v>
      </c>
    </row>
    <row r="14" spans="1:9">
      <c r="A14" s="41">
        <v>12</v>
      </c>
      <c r="B14" s="34" t="s">
        <v>8</v>
      </c>
      <c r="C14" s="34" t="s">
        <v>216</v>
      </c>
      <c r="D14" s="46" t="s">
        <v>213</v>
      </c>
      <c r="E14" s="46" t="s">
        <v>217</v>
      </c>
      <c r="F14" s="69">
        <v>50</v>
      </c>
      <c r="G14" s="117">
        <f t="shared" si="0"/>
        <v>50</v>
      </c>
      <c r="H14" s="35">
        <f>ROUND(G14*汇总2!C37,2)</f>
        <v>24.82</v>
      </c>
      <c r="I14" s="35">
        <f>ROUND(G14*汇总2!C38,2)</f>
        <v>16.83</v>
      </c>
    </row>
    <row r="15" s="134" customFormat="1" spans="1:10">
      <c r="A15" s="72">
        <v>13</v>
      </c>
      <c r="B15" s="135" t="s">
        <v>8</v>
      </c>
      <c r="C15" s="135" t="s">
        <v>216</v>
      </c>
      <c r="D15" s="75" t="s">
        <v>225</v>
      </c>
      <c r="E15" s="136" t="s">
        <v>217</v>
      </c>
      <c r="F15" s="137">
        <v>50</v>
      </c>
      <c r="G15" s="78">
        <f t="shared" si="0"/>
        <v>50</v>
      </c>
      <c r="H15" s="78">
        <f>ROUND(G15*汇总2!C37,2)</f>
        <v>24.82</v>
      </c>
      <c r="I15" s="78">
        <f>ROUND(G15*汇总2!C38,2)</f>
        <v>16.83</v>
      </c>
      <c r="J15" s="134" t="s">
        <v>226</v>
      </c>
    </row>
    <row r="16" spans="1:9">
      <c r="A16" s="34"/>
      <c r="B16" s="34" t="s">
        <v>209</v>
      </c>
      <c r="C16" s="34"/>
      <c r="D16" s="34"/>
      <c r="E16" s="34"/>
      <c r="F16" s="68">
        <f>SUM(F3:F15)</f>
        <v>650</v>
      </c>
      <c r="G16" s="68">
        <f>SUM(G3:G15)</f>
        <v>650</v>
      </c>
      <c r="H16" s="68">
        <f>SUM(H3:H15)</f>
        <v>322.66</v>
      </c>
      <c r="I16" s="68">
        <f>SUM(I3:I15)</f>
        <v>218.79</v>
      </c>
    </row>
  </sheetData>
  <autoFilter xmlns:etc="http://www.wps.cn/officeDocument/2017/etCustomData" ref="A2:G16" etc:filterBottomFollowUsedRange="0">
    <extLst/>
  </autoFilter>
  <mergeCells count="2">
    <mergeCell ref="A1:I1"/>
    <mergeCell ref="B16:D1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workbookViewId="0">
      <selection activeCell="A1" sqref="A1:L1"/>
    </sheetView>
  </sheetViews>
  <sheetFormatPr defaultColWidth="9" defaultRowHeight="14.4" outlineLevelRow="6"/>
  <cols>
    <col min="1" max="1" width="4.87962962962963" customWidth="1"/>
    <col min="2" max="2" width="6.62962962962963" customWidth="1"/>
    <col min="3" max="3" width="12.1296296296296" customWidth="1"/>
    <col min="4" max="4" width="29.6296296296296" customWidth="1"/>
    <col min="5" max="5" width="44" customWidth="1"/>
    <col min="6" max="7" width="9.87962962962963" customWidth="1"/>
    <col min="8" max="8" width="14.6296296296296" customWidth="1"/>
    <col min="9" max="9" width="15.8796296296296" customWidth="1"/>
    <col min="10" max="10" width="13.6296296296296" customWidth="1"/>
    <col min="11" max="11" width="12" customWidth="1"/>
    <col min="12" max="12" width="11.6296296296296" customWidth="1"/>
  </cols>
  <sheetData>
    <row r="1" ht="48" customHeight="1" spans="1:12">
      <c r="A1" s="81" t="s">
        <v>227</v>
      </c>
      <c r="B1" s="82"/>
      <c r="C1" s="82"/>
      <c r="D1" s="82"/>
      <c r="E1" s="82"/>
      <c r="F1" s="82"/>
      <c r="G1" s="82"/>
      <c r="H1" s="82"/>
      <c r="I1" s="82"/>
      <c r="J1" s="82"/>
      <c r="K1" s="82"/>
      <c r="L1" s="82"/>
    </row>
    <row r="2" s="115" customFormat="1" ht="28.8" spans="1:12">
      <c r="A2" s="33" t="s">
        <v>1</v>
      </c>
      <c r="B2" s="33" t="s">
        <v>47</v>
      </c>
      <c r="C2" s="33" t="s">
        <v>48</v>
      </c>
      <c r="D2" s="33" t="s">
        <v>49</v>
      </c>
      <c r="E2" s="33" t="s">
        <v>50</v>
      </c>
      <c r="F2" s="32" t="s">
        <v>228</v>
      </c>
      <c r="G2" s="65" t="s">
        <v>229</v>
      </c>
      <c r="H2" s="33" t="s">
        <v>53</v>
      </c>
      <c r="I2" s="33" t="s">
        <v>204</v>
      </c>
      <c r="J2" s="33" t="s">
        <v>55</v>
      </c>
      <c r="K2" s="4" t="s">
        <v>57</v>
      </c>
      <c r="L2" s="92" t="s">
        <v>58</v>
      </c>
    </row>
    <row r="3" ht="24" spans="1:12">
      <c r="A3" s="41">
        <v>1</v>
      </c>
      <c r="B3" s="41" t="s">
        <v>7</v>
      </c>
      <c r="C3" s="89" t="s">
        <v>216</v>
      </c>
      <c r="D3" s="49" t="s">
        <v>218</v>
      </c>
      <c r="E3" s="49" t="s">
        <v>217</v>
      </c>
      <c r="F3" s="80">
        <v>173.95</v>
      </c>
      <c r="G3" s="126">
        <v>0.5</v>
      </c>
      <c r="H3" s="80">
        <v>86.98</v>
      </c>
      <c r="I3" s="7">
        <v>173.5</v>
      </c>
      <c r="J3" s="118">
        <f>ROUND(I3*G3,2)</f>
        <v>86.75</v>
      </c>
      <c r="K3" s="35">
        <f>ROUND(J3*汇总2!C37,2)</f>
        <v>43.07</v>
      </c>
      <c r="L3" s="35">
        <f>ROUND(J3*汇总2!C38,2)</f>
        <v>29.2</v>
      </c>
    </row>
    <row r="4" spans="1:12">
      <c r="A4" s="41">
        <v>2</v>
      </c>
      <c r="B4" s="34" t="s">
        <v>8</v>
      </c>
      <c r="C4" s="34" t="s">
        <v>216</v>
      </c>
      <c r="D4" s="46" t="s">
        <v>139</v>
      </c>
      <c r="E4" s="46" t="s">
        <v>217</v>
      </c>
      <c r="F4" s="114">
        <v>100.6263</v>
      </c>
      <c r="G4" s="126">
        <v>0.5</v>
      </c>
      <c r="H4" s="80">
        <v>50</v>
      </c>
      <c r="I4" s="7">
        <v>46.43</v>
      </c>
      <c r="J4" s="118">
        <f>ROUND(I4*G4,2)</f>
        <v>23.22</v>
      </c>
      <c r="K4" s="35">
        <f>ROUND(J4*汇总2!C37,2)</f>
        <v>11.53</v>
      </c>
      <c r="L4" s="35">
        <f>ROUND(J4*汇总2!C38,2)</f>
        <v>7.81</v>
      </c>
    </row>
    <row r="5" spans="1:12">
      <c r="A5" s="41">
        <v>3</v>
      </c>
      <c r="B5" s="34" t="s">
        <v>8</v>
      </c>
      <c r="C5" s="34" t="s">
        <v>216</v>
      </c>
      <c r="D5" s="46" t="s">
        <v>223</v>
      </c>
      <c r="E5" s="46" t="s">
        <v>217</v>
      </c>
      <c r="F5" s="114">
        <v>19.6</v>
      </c>
      <c r="G5" s="126">
        <v>0.5</v>
      </c>
      <c r="H5" s="80">
        <v>9.8</v>
      </c>
      <c r="I5" s="7">
        <v>19.4</v>
      </c>
      <c r="J5" s="118">
        <f>ROUND(I5*G5,2)</f>
        <v>9.7</v>
      </c>
      <c r="K5" s="35">
        <f>ROUND(J5*汇总2!C37,2)</f>
        <v>4.82</v>
      </c>
      <c r="L5" s="35">
        <f>ROUND(J5*汇总2!C38,2)</f>
        <v>3.26</v>
      </c>
    </row>
    <row r="6" spans="1:12">
      <c r="A6" s="41">
        <v>4</v>
      </c>
      <c r="B6" s="34" t="s">
        <v>8</v>
      </c>
      <c r="C6" s="34" t="s">
        <v>216</v>
      </c>
      <c r="D6" s="46" t="s">
        <v>214</v>
      </c>
      <c r="E6" s="46" t="s">
        <v>217</v>
      </c>
      <c r="F6" s="114">
        <v>41.74</v>
      </c>
      <c r="G6" s="126">
        <v>0.5</v>
      </c>
      <c r="H6" s="80">
        <v>20.87</v>
      </c>
      <c r="I6" s="7">
        <v>31.56</v>
      </c>
      <c r="J6" s="118">
        <f>ROUND(I6*G6,2)</f>
        <v>15.78</v>
      </c>
      <c r="K6" s="35">
        <f>ROUND(J6*汇总2!C37,2)</f>
        <v>7.83</v>
      </c>
      <c r="L6" s="35">
        <f>ROUND(J6*汇总2!C38,2)</f>
        <v>5.31</v>
      </c>
    </row>
    <row r="7" spans="1:12">
      <c r="A7" s="7"/>
      <c r="B7" s="120" t="s">
        <v>9</v>
      </c>
      <c r="C7" s="121"/>
      <c r="D7" s="121"/>
      <c r="E7" s="121"/>
      <c r="F7" s="122"/>
      <c r="G7" s="7"/>
      <c r="H7" s="7">
        <f>SUM(H3:H6)</f>
        <v>167.65</v>
      </c>
      <c r="I7" s="7"/>
      <c r="J7" s="7">
        <f>SUM(J3:J6)</f>
        <v>135.45</v>
      </c>
      <c r="K7" s="7">
        <f>SUM(K3:K6)</f>
        <v>67.25</v>
      </c>
      <c r="L7" s="7">
        <f>SUM(L3:L6)</f>
        <v>45.58</v>
      </c>
    </row>
  </sheetData>
  <mergeCells count="2">
    <mergeCell ref="A1:L1"/>
    <mergeCell ref="B7:F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
  <sheetViews>
    <sheetView workbookViewId="0">
      <selection activeCell="A1" sqref="A1:M1"/>
    </sheetView>
  </sheetViews>
  <sheetFormatPr defaultColWidth="9" defaultRowHeight="14.4"/>
  <cols>
    <col min="1" max="1" width="4.37962962962963" customWidth="1"/>
    <col min="2" max="2" width="6.62962962962963" customWidth="1"/>
    <col min="3" max="3" width="19.8796296296296" customWidth="1"/>
    <col min="4" max="4" width="30.3796296296296" customWidth="1"/>
    <col min="5" max="5" width="17.8796296296296" customWidth="1"/>
    <col min="6" max="6" width="9.25" customWidth="1"/>
    <col min="7" max="7" width="9.62962962962963" customWidth="1"/>
    <col min="8" max="8" width="8.87962962962963" customWidth="1"/>
    <col min="9" max="9" width="12" customWidth="1"/>
    <col min="10" max="10" width="14.3796296296296" customWidth="1"/>
    <col min="11" max="11" width="10.6296296296296" customWidth="1"/>
    <col min="12" max="12" width="11.1296296296296" customWidth="1"/>
    <col min="13" max="13" width="10" customWidth="1"/>
  </cols>
  <sheetData>
    <row r="1" ht="36.75" customHeight="1" spans="1:13">
      <c r="A1" s="81" t="s">
        <v>230</v>
      </c>
      <c r="B1" s="82"/>
      <c r="C1" s="82"/>
      <c r="D1" s="82"/>
      <c r="E1" s="82"/>
      <c r="F1" s="82"/>
      <c r="G1" s="82"/>
      <c r="H1" s="82"/>
      <c r="I1" s="82"/>
      <c r="J1" s="82"/>
      <c r="K1" s="82"/>
      <c r="L1" s="82"/>
      <c r="M1" s="82"/>
    </row>
    <row r="2" s="115" customFormat="1" ht="36" spans="1:13">
      <c r="A2" s="4" t="s">
        <v>1</v>
      </c>
      <c r="B2" s="4" t="s">
        <v>47</v>
      </c>
      <c r="C2" s="4" t="s">
        <v>48</v>
      </c>
      <c r="D2" s="4" t="s">
        <v>49</v>
      </c>
      <c r="E2" s="4" t="s">
        <v>50</v>
      </c>
      <c r="F2" s="4" t="s">
        <v>231</v>
      </c>
      <c r="G2" s="130" t="s">
        <v>232</v>
      </c>
      <c r="H2" s="131" t="s">
        <v>229</v>
      </c>
      <c r="I2" s="4" t="s">
        <v>233</v>
      </c>
      <c r="J2" s="4" t="s">
        <v>204</v>
      </c>
      <c r="K2" s="4" t="s">
        <v>205</v>
      </c>
      <c r="L2" s="4" t="s">
        <v>57</v>
      </c>
      <c r="M2" s="4" t="s">
        <v>58</v>
      </c>
    </row>
    <row r="3" spans="1:13">
      <c r="A3" s="41">
        <v>1</v>
      </c>
      <c r="B3" s="41" t="s">
        <v>5</v>
      </c>
      <c r="C3" s="41" t="s">
        <v>230</v>
      </c>
      <c r="D3" s="42" t="s">
        <v>234</v>
      </c>
      <c r="E3" s="42" t="s">
        <v>235</v>
      </c>
      <c r="F3" s="80">
        <v>52</v>
      </c>
      <c r="G3" s="80">
        <v>64.7193</v>
      </c>
      <c r="H3" s="132">
        <v>0.3</v>
      </c>
      <c r="I3" s="133">
        <v>19.42</v>
      </c>
      <c r="J3" s="36">
        <v>59.72</v>
      </c>
      <c r="K3" s="36">
        <f>ROUND(J3*H3,2)</f>
        <v>17.92</v>
      </c>
      <c r="L3" s="35">
        <f>ROUND(K3*汇总2!C37,2)</f>
        <v>8.9</v>
      </c>
      <c r="M3" s="35">
        <f>ROUND(K3*汇总2!C38,2)</f>
        <v>6.03</v>
      </c>
    </row>
    <row r="4" spans="1:13">
      <c r="A4" s="41">
        <v>2</v>
      </c>
      <c r="B4" s="41" t="s">
        <v>5</v>
      </c>
      <c r="C4" s="41" t="s">
        <v>230</v>
      </c>
      <c r="D4" s="42" t="s">
        <v>236</v>
      </c>
      <c r="E4" s="42" t="s">
        <v>235</v>
      </c>
      <c r="F4" s="80">
        <v>65.65</v>
      </c>
      <c r="G4" s="80">
        <v>190.91</v>
      </c>
      <c r="H4" s="132">
        <v>0.3</v>
      </c>
      <c r="I4" s="133">
        <v>57.27</v>
      </c>
      <c r="J4" s="36">
        <v>118.626</v>
      </c>
      <c r="K4" s="36">
        <f t="shared" ref="K4:K18" si="0">ROUND(J4*H4,2)</f>
        <v>35.59</v>
      </c>
      <c r="L4" s="35">
        <f>ROUND(K4*汇总2!C37,2)</f>
        <v>17.67</v>
      </c>
      <c r="M4" s="35">
        <f>ROUND(K4*汇总2!C38,2)</f>
        <v>11.98</v>
      </c>
    </row>
    <row r="5" spans="1:13">
      <c r="A5" s="41">
        <v>3</v>
      </c>
      <c r="B5" s="41" t="s">
        <v>5</v>
      </c>
      <c r="C5" s="41" t="s">
        <v>230</v>
      </c>
      <c r="D5" s="42" t="s">
        <v>74</v>
      </c>
      <c r="E5" s="42" t="s">
        <v>235</v>
      </c>
      <c r="F5" s="80">
        <v>80</v>
      </c>
      <c r="G5" s="80">
        <v>379.48</v>
      </c>
      <c r="H5" s="132">
        <v>0.3</v>
      </c>
      <c r="I5" s="133">
        <v>113.84</v>
      </c>
      <c r="J5" s="36">
        <v>379.48</v>
      </c>
      <c r="K5" s="36">
        <f t="shared" si="0"/>
        <v>113.84</v>
      </c>
      <c r="L5" s="35">
        <f>ROUND(K5*汇总2!C37,2)</f>
        <v>56.52</v>
      </c>
      <c r="M5" s="35">
        <f>ROUND(K5*汇总2!C38,2)</f>
        <v>38.31</v>
      </c>
    </row>
    <row r="6" spans="1:13">
      <c r="A6" s="41">
        <v>4</v>
      </c>
      <c r="B6" s="41" t="s">
        <v>5</v>
      </c>
      <c r="C6" s="41" t="s">
        <v>230</v>
      </c>
      <c r="D6" s="42" t="s">
        <v>237</v>
      </c>
      <c r="E6" s="42" t="s">
        <v>238</v>
      </c>
      <c r="F6" s="80">
        <v>83</v>
      </c>
      <c r="G6" s="80">
        <v>400</v>
      </c>
      <c r="H6" s="132">
        <v>0.3</v>
      </c>
      <c r="I6" s="133">
        <v>120</v>
      </c>
      <c r="J6" s="36">
        <v>135.4</v>
      </c>
      <c r="K6" s="36">
        <f t="shared" si="0"/>
        <v>40.62</v>
      </c>
      <c r="L6" s="35">
        <f>ROUND(K6*汇总2!C37,2)</f>
        <v>20.17</v>
      </c>
      <c r="M6" s="35">
        <f>ROUND(K6*汇总2!C38,2)</f>
        <v>13.67</v>
      </c>
    </row>
    <row r="7" ht="24" spans="1:13">
      <c r="A7" s="41">
        <v>5</v>
      </c>
      <c r="B7" s="41" t="s">
        <v>7</v>
      </c>
      <c r="C7" s="41" t="s">
        <v>230</v>
      </c>
      <c r="D7" s="51" t="s">
        <v>239</v>
      </c>
      <c r="E7" s="51" t="s">
        <v>240</v>
      </c>
      <c r="F7" s="55">
        <v>76</v>
      </c>
      <c r="G7" s="113">
        <v>156.75</v>
      </c>
      <c r="H7" s="132">
        <v>0.3</v>
      </c>
      <c r="I7" s="113">
        <v>47.03</v>
      </c>
      <c r="J7" s="113">
        <v>156.75</v>
      </c>
      <c r="K7" s="36">
        <f t="shared" si="0"/>
        <v>47.03</v>
      </c>
      <c r="L7" s="35">
        <f>ROUND(K7*汇总2!C37,2)</f>
        <v>23.35</v>
      </c>
      <c r="M7" s="35">
        <f>ROUND(K7*汇总2!C38,2)</f>
        <v>15.83</v>
      </c>
    </row>
    <row r="8" spans="1:13">
      <c r="A8" s="41">
        <v>6</v>
      </c>
      <c r="B8" s="41" t="s">
        <v>6</v>
      </c>
      <c r="C8" s="41" t="s">
        <v>230</v>
      </c>
      <c r="D8" s="42" t="s">
        <v>241</v>
      </c>
      <c r="E8" s="51" t="s">
        <v>242</v>
      </c>
      <c r="F8" s="55">
        <v>168.78</v>
      </c>
      <c r="G8" s="113">
        <v>5700.56</v>
      </c>
      <c r="H8" s="132">
        <v>0.3</v>
      </c>
      <c r="I8" s="113">
        <v>200</v>
      </c>
      <c r="J8" s="36">
        <v>5700.56</v>
      </c>
      <c r="K8" s="36">
        <v>200</v>
      </c>
      <c r="L8" s="35">
        <f>ROUND(K8*汇总2!C37,2)</f>
        <v>99.3</v>
      </c>
      <c r="M8" s="35">
        <f>ROUND(K8*汇总2!C38,2)</f>
        <v>67.31</v>
      </c>
    </row>
    <row r="9" spans="1:13">
      <c r="A9" s="41">
        <v>7</v>
      </c>
      <c r="B9" s="41" t="s">
        <v>6</v>
      </c>
      <c r="C9" s="41" t="s">
        <v>230</v>
      </c>
      <c r="D9" s="49" t="s">
        <v>243</v>
      </c>
      <c r="E9" s="49" t="s">
        <v>244</v>
      </c>
      <c r="F9" s="69">
        <v>106</v>
      </c>
      <c r="G9" s="69">
        <v>529.44</v>
      </c>
      <c r="H9" s="132">
        <v>0.3</v>
      </c>
      <c r="I9" s="69">
        <v>158.83</v>
      </c>
      <c r="J9" s="36">
        <v>328.6</v>
      </c>
      <c r="K9" s="36">
        <f t="shared" si="0"/>
        <v>98.58</v>
      </c>
      <c r="L9" s="35">
        <f>ROUND(K9*汇总2!C37,2)</f>
        <v>48.94</v>
      </c>
      <c r="M9" s="35">
        <f>ROUND(K9*汇总2!C38,2)</f>
        <v>33.18</v>
      </c>
    </row>
    <row r="10" spans="1:13">
      <c r="A10" s="41">
        <v>8</v>
      </c>
      <c r="B10" s="41" t="s">
        <v>8</v>
      </c>
      <c r="C10" s="41" t="s">
        <v>230</v>
      </c>
      <c r="D10" s="46" t="s">
        <v>245</v>
      </c>
      <c r="E10" s="46" t="s">
        <v>246</v>
      </c>
      <c r="F10" s="114">
        <v>120</v>
      </c>
      <c r="G10" s="114">
        <v>1316.99</v>
      </c>
      <c r="H10" s="132">
        <v>0.3</v>
      </c>
      <c r="I10" s="114">
        <v>200</v>
      </c>
      <c r="J10" s="36">
        <v>1316.99</v>
      </c>
      <c r="K10" s="36">
        <f>IF(ROUND(H10*J10,2)&gt;200,200,ROUND(H10*J10,2))</f>
        <v>200</v>
      </c>
      <c r="L10" s="35">
        <f>ROUND(K10*汇总2!C37,2)</f>
        <v>99.3</v>
      </c>
      <c r="M10" s="35">
        <f>ROUND(K10*汇总2!C38,2)</f>
        <v>67.31</v>
      </c>
    </row>
    <row r="11" spans="1:13">
      <c r="A11" s="41">
        <v>9</v>
      </c>
      <c r="B11" s="41" t="s">
        <v>8</v>
      </c>
      <c r="C11" s="41" t="s">
        <v>230</v>
      </c>
      <c r="D11" s="46" t="s">
        <v>247</v>
      </c>
      <c r="E11" s="46" t="s">
        <v>238</v>
      </c>
      <c r="F11" s="114">
        <v>135.66</v>
      </c>
      <c r="G11" s="114">
        <v>165.36</v>
      </c>
      <c r="H11" s="132">
        <v>0.3</v>
      </c>
      <c r="I11" s="114">
        <v>49.608</v>
      </c>
      <c r="J11" s="36">
        <v>136.71</v>
      </c>
      <c r="K11" s="36">
        <f t="shared" si="0"/>
        <v>41.01</v>
      </c>
      <c r="L11" s="35">
        <f>ROUND(K11*汇总2!C37,2)</f>
        <v>20.36</v>
      </c>
      <c r="M11" s="35">
        <f>ROUND(K11*汇总2!C38,2)</f>
        <v>13.8</v>
      </c>
    </row>
    <row r="12" spans="1:13">
      <c r="A12" s="41">
        <v>10</v>
      </c>
      <c r="B12" s="41" t="s">
        <v>8</v>
      </c>
      <c r="C12" s="41" t="s">
        <v>230</v>
      </c>
      <c r="D12" s="46" t="s">
        <v>248</v>
      </c>
      <c r="E12" s="46" t="s">
        <v>238</v>
      </c>
      <c r="F12" s="114">
        <v>195</v>
      </c>
      <c r="G12" s="114">
        <v>175.78</v>
      </c>
      <c r="H12" s="132">
        <v>0.3</v>
      </c>
      <c r="I12" s="114">
        <v>52.73</v>
      </c>
      <c r="J12" s="36">
        <v>175.67</v>
      </c>
      <c r="K12" s="36">
        <f t="shared" si="0"/>
        <v>52.7</v>
      </c>
      <c r="L12" s="35">
        <f>ROUND(K12*汇总2!C37,2)</f>
        <v>26.17</v>
      </c>
      <c r="M12" s="35">
        <f>ROUND(K12*汇总2!C38,2)</f>
        <v>17.74</v>
      </c>
    </row>
    <row r="13" spans="1:13">
      <c r="A13" s="41">
        <v>11</v>
      </c>
      <c r="B13" s="41" t="s">
        <v>8</v>
      </c>
      <c r="C13" s="41" t="s">
        <v>230</v>
      </c>
      <c r="D13" s="46" t="s">
        <v>249</v>
      </c>
      <c r="E13" s="46" t="s">
        <v>238</v>
      </c>
      <c r="F13" s="114">
        <v>54</v>
      </c>
      <c r="G13" s="114">
        <v>59.814</v>
      </c>
      <c r="H13" s="132">
        <v>0.3</v>
      </c>
      <c r="I13" s="114">
        <v>17.94</v>
      </c>
      <c r="J13" s="36">
        <v>59.81</v>
      </c>
      <c r="K13" s="36">
        <f t="shared" si="0"/>
        <v>17.94</v>
      </c>
      <c r="L13" s="35">
        <f>ROUND(K13*汇总2!C37,2)</f>
        <v>8.91</v>
      </c>
      <c r="M13" s="35">
        <f>ROUND(K13*汇总2!C38,2)</f>
        <v>6.04</v>
      </c>
    </row>
    <row r="14" spans="1:13">
      <c r="A14" s="41">
        <v>12</v>
      </c>
      <c r="B14" s="41" t="s">
        <v>8</v>
      </c>
      <c r="C14" s="41" t="s">
        <v>230</v>
      </c>
      <c r="D14" s="46" t="s">
        <v>250</v>
      </c>
      <c r="E14" s="46" t="s">
        <v>238</v>
      </c>
      <c r="F14" s="114">
        <v>54.73</v>
      </c>
      <c r="G14" s="114">
        <v>82.46</v>
      </c>
      <c r="H14" s="132">
        <v>0.3</v>
      </c>
      <c r="I14" s="114">
        <v>24.74</v>
      </c>
      <c r="J14" s="36">
        <v>62.21</v>
      </c>
      <c r="K14" s="36">
        <f t="shared" si="0"/>
        <v>18.66</v>
      </c>
      <c r="L14" s="35">
        <f>ROUND(K14*汇总2!C37,2)</f>
        <v>9.26</v>
      </c>
      <c r="M14" s="35">
        <f>ROUND(K14*汇总2!C38,2)</f>
        <v>6.28</v>
      </c>
    </row>
    <row r="15" spans="1:13">
      <c r="A15" s="41">
        <v>13</v>
      </c>
      <c r="B15" s="41" t="s">
        <v>8</v>
      </c>
      <c r="C15" s="41" t="s">
        <v>230</v>
      </c>
      <c r="D15" s="46" t="s">
        <v>251</v>
      </c>
      <c r="E15" s="46" t="s">
        <v>238</v>
      </c>
      <c r="F15" s="114">
        <v>75</v>
      </c>
      <c r="G15" s="114">
        <v>162</v>
      </c>
      <c r="H15" s="132">
        <v>0.3</v>
      </c>
      <c r="I15" s="114">
        <v>48.6</v>
      </c>
      <c r="J15" s="36">
        <v>122.86</v>
      </c>
      <c r="K15" s="36">
        <f t="shared" si="0"/>
        <v>36.86</v>
      </c>
      <c r="L15" s="35">
        <f>ROUND(K15*汇总2!C37,2)</f>
        <v>18.3</v>
      </c>
      <c r="M15" s="35">
        <f>ROUND(K15*汇总2!C38,2)</f>
        <v>12.41</v>
      </c>
    </row>
    <row r="16" spans="1:13">
      <c r="A16" s="41">
        <v>14</v>
      </c>
      <c r="B16" s="41" t="s">
        <v>8</v>
      </c>
      <c r="C16" s="41" t="s">
        <v>230</v>
      </c>
      <c r="D16" s="46" t="s">
        <v>252</v>
      </c>
      <c r="E16" s="46" t="s">
        <v>238</v>
      </c>
      <c r="F16" s="114">
        <v>96</v>
      </c>
      <c r="G16" s="114">
        <v>139.642</v>
      </c>
      <c r="H16" s="132">
        <v>0.3</v>
      </c>
      <c r="I16" s="114">
        <v>41.8926</v>
      </c>
      <c r="J16" s="36">
        <v>101.07</v>
      </c>
      <c r="K16" s="36">
        <f t="shared" si="0"/>
        <v>30.32</v>
      </c>
      <c r="L16" s="35">
        <f>ROUND(K16*汇总2!C37,2)</f>
        <v>15.05</v>
      </c>
      <c r="M16" s="35">
        <f>ROUND(K16*汇总2!C38,2)</f>
        <v>10.2</v>
      </c>
    </row>
    <row r="17" spans="1:13">
      <c r="A17" s="41">
        <v>15</v>
      </c>
      <c r="B17" s="34" t="s">
        <v>8</v>
      </c>
      <c r="C17" s="41" t="s">
        <v>230</v>
      </c>
      <c r="D17" s="46" t="s">
        <v>162</v>
      </c>
      <c r="E17" s="46" t="s">
        <v>238</v>
      </c>
      <c r="F17" s="114">
        <v>50.03</v>
      </c>
      <c r="G17" s="114">
        <v>120</v>
      </c>
      <c r="H17" s="132">
        <v>0.3</v>
      </c>
      <c r="I17" s="114">
        <v>36</v>
      </c>
      <c r="J17" s="36">
        <v>82.59</v>
      </c>
      <c r="K17" s="36">
        <f t="shared" si="0"/>
        <v>24.78</v>
      </c>
      <c r="L17" s="35">
        <f>ROUND(K17*汇总2!C37,2)</f>
        <v>12.3</v>
      </c>
      <c r="M17" s="35">
        <f>ROUND(K17*汇总2!C38,2)</f>
        <v>8.34</v>
      </c>
    </row>
    <row r="18" spans="1:13">
      <c r="A18" s="41">
        <v>16</v>
      </c>
      <c r="B18" s="34" t="s">
        <v>8</v>
      </c>
      <c r="C18" s="41" t="s">
        <v>230</v>
      </c>
      <c r="D18" s="46" t="s">
        <v>253</v>
      </c>
      <c r="E18" s="46" t="s">
        <v>238</v>
      </c>
      <c r="F18" s="114">
        <v>70</v>
      </c>
      <c r="G18" s="114">
        <v>70</v>
      </c>
      <c r="H18" s="132">
        <v>0.3</v>
      </c>
      <c r="I18" s="114">
        <v>21</v>
      </c>
      <c r="J18" s="36">
        <v>70</v>
      </c>
      <c r="K18" s="36">
        <f t="shared" si="0"/>
        <v>21</v>
      </c>
      <c r="L18" s="35">
        <f>ROUND(K18*汇总2!C37,2)</f>
        <v>10.43</v>
      </c>
      <c r="M18" s="35">
        <f>ROUND(K18*汇总2!C38,2)</f>
        <v>7.07</v>
      </c>
    </row>
    <row r="19" spans="1:13">
      <c r="A19" s="34"/>
      <c r="B19" s="34" t="s">
        <v>209</v>
      </c>
      <c r="C19" s="34"/>
      <c r="D19" s="34"/>
      <c r="E19" s="46"/>
      <c r="F19" s="34"/>
      <c r="G19" s="34"/>
      <c r="H19" s="34"/>
      <c r="I19" s="34">
        <f>SUM(I3:I18)</f>
        <v>1208.9006</v>
      </c>
      <c r="J19" s="7"/>
      <c r="K19" s="7">
        <f>SUM(K3:K18)</f>
        <v>996.85</v>
      </c>
      <c r="L19" s="35">
        <f>ROUND(K19*汇总2!C37,2)</f>
        <v>494.94</v>
      </c>
      <c r="M19" s="35">
        <f>ROUND(K19*汇总2!C38,2)</f>
        <v>335.5</v>
      </c>
    </row>
  </sheetData>
  <mergeCells count="2">
    <mergeCell ref="A1:M1"/>
    <mergeCell ref="B19:D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汇总1</vt:lpstr>
      <vt:lpstr>汇总2</vt:lpstr>
      <vt:lpstr>1.1、支持新增土地流转</vt:lpstr>
      <vt:lpstr>1.2、支持全程托管社会化服务</vt:lpstr>
      <vt:lpstr>2.1、支持种业育繁推体系建设</vt:lpstr>
      <vt:lpstr>2.3、支持畜禽水产育繁推基地（企业）建设</vt:lpstr>
      <vt:lpstr>3.1、支持种业科研</vt:lpstr>
      <vt:lpstr>3.2、支持种业科研（设备补助）</vt:lpstr>
      <vt:lpstr>4、支持设施农业发展</vt:lpstr>
      <vt:lpstr>5.1、支持畜禽保种场</vt:lpstr>
      <vt:lpstr>5.2、支持水产养殖</vt:lpstr>
      <vt:lpstr>6、支持农业特色产业发展</vt:lpstr>
      <vt:lpstr>8、支持冷库、保鲜库建设</vt:lpstr>
      <vt:lpstr>9、支持“淮优”专业协会开拓市场</vt:lpstr>
      <vt:lpstr>10.1、支持三品一标和名牌农产品建设</vt:lpstr>
      <vt:lpstr>10.2、支持参加农产品展示展销活动</vt:lpstr>
      <vt:lpstr>10.3-1、支持农业产业化重点龙头企业</vt:lpstr>
      <vt:lpstr>10.3-2、支持农业产业化家庭农场</vt:lpstr>
      <vt:lpstr>10.3-3、支持农业产业化合作社</vt:lpstr>
      <vt:lpstr>11、支持农业信息化应用项目</vt:lpstr>
      <vt:lpstr>12、支持农业贷款贴息</vt:lpstr>
      <vt:lpstr>13、支持“淮优”农产品推广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HPPC</cp:lastModifiedBy>
  <dcterms:created xsi:type="dcterms:W3CDTF">2024-09-18T02:32:00Z</dcterms:created>
  <dcterms:modified xsi:type="dcterms:W3CDTF">2025-01-18T10:30:18Z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33B238E7B4A24E80858674DB1539544D_13</vt:lpwstr>
  </property>
  <property fmtid="{D5CDD505-2E9C-101B-9397-08002B2CF9AE}" pid="3" name="KSOProductBuildVer">
    <vt:lpwstr>2052-12.1.0.18543</vt:lpwstr>
  </property>
  <property fmtid="{D5CDD505-2E9C-101B-9397-08002B2CF9AE}" pid="4" name="KSOReadingLayout">
    <vt:bool>true</vt:bool>
  </property>
</Properties>
</file>