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30720" windowHeight="12935" tabRatio="855" firstSheet="1" activeTab="1"/>
  </bookViews>
  <sheets>
    <sheet name="汇总1" sheetId="2" state="hidden" r:id="rId1"/>
    <sheet name="1.汇总" sheetId="3" r:id="rId2"/>
    <sheet name="1-1.支持种业育繁推体系建设项目" sheetId="5" r:id="rId3"/>
    <sheet name="1-2-1.种业实验室" sheetId="6" r:id="rId4"/>
    <sheet name="1-2-2.种业院士、首席专家工作室" sheetId="21" r:id="rId5"/>
    <sheet name="1-3.支持日光温室、钢构大棚和连动温室建设项目" sheetId="7" r:id="rId6"/>
    <sheet name="1-4.支持机械化综合农事服务中心等建设" sheetId="24" r:id="rId7"/>
    <sheet name="1-5.支持畜禽保种场" sheetId="8" r:id="rId8"/>
    <sheet name="1-6.支持兽医社会化服务组织" sheetId="9" r:id="rId9"/>
    <sheet name="1-7.支持冷库、保鲜库建设" sheetId="10" r:id="rId10"/>
    <sheet name="1-8.支持“淮优”专业协会开拓市场" sheetId="11" r:id="rId11"/>
    <sheet name="1-9.支持三品一标和名牌农产品建设" sheetId="12" r:id="rId12"/>
    <sheet name="1-10.支持参加农产品展示展销活动" sheetId="13" r:id="rId13"/>
    <sheet name="1-11.支持农业产业化重点龙头企业" sheetId="14" r:id="rId14"/>
    <sheet name="1-12.支持农业产业化家庭农场" sheetId="15" r:id="rId15"/>
    <sheet name="1-13.支持农业产业化合作社" sheetId="16" r:id="rId16"/>
    <sheet name="1-14.支持“淮优”农产品主体" sheetId="17" r:id="rId17"/>
    <sheet name="1-15.支持“淮优”农产品宣传推广" sheetId="23" r:id="rId18"/>
    <sheet name="1-16.支持农业信息化应用" sheetId="18" r:id="rId19"/>
    <sheet name="1-17.支持农业贷款贴息" sheetId="19" r:id="rId20"/>
  </sheets>
  <externalReferences>
    <externalReference r:id="rId21"/>
  </externalReferences>
  <definedNames>
    <definedName name="_xlnm._FilterDatabase" localSheetId="2" hidden="1">'1-1.支持种业育繁推体系建设项目'!$A$2:$K$5</definedName>
    <definedName name="_xlnm._FilterDatabase" localSheetId="3" hidden="1">'1-2-1.种业实验室'!$A$2:$J$13</definedName>
    <definedName name="_xlnm._FilterDatabase" localSheetId="4" hidden="1">'1-2-2.种业院士、首席专家工作室'!$A$2:$I$17</definedName>
    <definedName name="_xlnm._FilterDatabase" localSheetId="7" hidden="1">'1-5.支持畜禽保种场'!$A$2:$H$5</definedName>
    <definedName name="_xlnm._FilterDatabase" localSheetId="9" hidden="1">'1-7.支持冷库、保鲜库建设'!$A$3:$M$25</definedName>
    <definedName name="_xlnm._FilterDatabase" localSheetId="10" hidden="1">'1-8.支持“淮优”专业协会开拓市场'!$A$2:$J$9</definedName>
    <definedName name="_xlnm._FilterDatabase" localSheetId="11" hidden="1">'1-9.支持三品一标和名牌农产品建设'!$A$2:$I$80</definedName>
    <definedName name="_xlnm._FilterDatabase" localSheetId="12" hidden="1">'1-10.支持参加农产品展示展销活动'!$A$2:$I$151</definedName>
    <definedName name="_xlnm._FilterDatabase" localSheetId="13" hidden="1">'1-11.支持农业产业化重点龙头企业'!$A$2:$H$4</definedName>
    <definedName name="_xlnm._FilterDatabase" localSheetId="14" hidden="1">'1-12.支持农业产业化家庭农场'!$A$2:$H$10</definedName>
    <definedName name="_xlnm._FilterDatabase" localSheetId="15" hidden="1">'1-13.支持农业产业化合作社'!$A$2:$H$4</definedName>
    <definedName name="_xlnm._FilterDatabase" localSheetId="19" hidden="1">'1-17.支持农业贷款贴息'!$A$2:$M$89</definedName>
    <definedName name="_xlnm.Print_Area" localSheetId="0">汇总1!$A$1:$W$27</definedName>
    <definedName name="_xlnm.Print_Area" localSheetId="2">'1-1.支持种业育繁推体系建设项目'!$A$1:$K$5</definedName>
    <definedName name="_xlnm.Print_Area" localSheetId="3">'1-2-1.种业实验室'!$A$1:$L$13</definedName>
    <definedName name="_xlnm.Print_Titles" localSheetId="3">'1-2-1.种业实验室'!$1:$1</definedName>
    <definedName name="_xlnm.Print_Area" localSheetId="7">'1-5.支持畜禽保种场'!$A$1:$H$5</definedName>
    <definedName name="_xlnm.Print_Titles" localSheetId="9">'1-7.支持冷库、保鲜库建设'!$A:$A,'1-7.支持冷库、保鲜库建设'!$2:$3</definedName>
    <definedName name="_xlnm.Print_Area" localSheetId="9">'1-7.支持冷库、保鲜库建设'!$A$1:$O$25</definedName>
    <definedName name="_xlnm.Print_Titles" localSheetId="11">'1-9.支持三品一标和名牌农产品建设'!$A:$A,'1-9.支持三品一标和名牌农产品建设'!$1:$2</definedName>
    <definedName name="_xlnm.Print_Area" localSheetId="11">'1-9.支持三品一标和名牌农产品建设'!$A$1:$H$80</definedName>
    <definedName name="_xlnm.Print_Titles" localSheetId="12">'1-10.支持参加农产品展示展销活动'!$A:$A,'1-10.支持参加农产品展示展销活动'!$1:$2</definedName>
    <definedName name="_xlnm.Print_Area" localSheetId="12">'1-10.支持参加农产品展示展销活动'!$A$1:$I$151</definedName>
    <definedName name="_xlnm.Print_Titles" localSheetId="13">'1-11.支持农业产业化重点龙头企业'!$A:$A,'1-11.支持农业产业化重点龙头企业'!$2:$2</definedName>
    <definedName name="_xlnm.Print_Titles" localSheetId="14">'1-12.支持农业产业化家庭农场'!$A:$A,'1-12.支持农业产业化家庭农场'!$2:$2</definedName>
    <definedName name="_xlnm.Print_Titles" localSheetId="15">'1-13.支持农业产业化合作社'!$A:$A,'1-13.支持农业产业化合作社'!$2:$2</definedName>
    <definedName name="_xlnm._FilterDatabase" localSheetId="16" hidden="1">'1-14.支持“淮优”农产品主体'!$D:$D</definedName>
    <definedName name="_xlnm.Print_Titles" localSheetId="16">'1-14.支持“淮优”农产品主体'!$1:$2</definedName>
    <definedName name="_xlnm.Print_Titles" localSheetId="19">'1-17.支持农业贷款贴息'!$A:$A,'1-17.支持农业贷款贴息'!$1:$2</definedName>
    <definedName name="_xlnm.Print_Area" localSheetId="1">'1.汇总'!$A$1:$W$24</definedName>
    <definedName name="_xlnm.Print_Area" localSheetId="4">'1-2-2.种业院士、首席专家工作室'!$A$1:$K$17</definedName>
    <definedName name="_xlnm.Print_Titles" localSheetId="4">'1-2-2.种业院士、首席专家工作室'!$1:$1</definedName>
    <definedName name="_xlnm._FilterDatabase" localSheetId="17" hidden="1">'1-15.支持“淮优”农产品宣传推广'!$D:$D</definedName>
    <definedName name="_xlnm.Print_Titles" localSheetId="17">'1-15.支持“淮优”农产品宣传推广'!$1:$2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<sst xmlns="http://schemas.openxmlformats.org/spreadsheetml/2006/main" count="2396" uniqueCount="643">
  <si>
    <t>淮北市支持现代农业发展项目汇总表</t>
  </si>
  <si>
    <t>金额单位：万元</t>
  </si>
  <si>
    <t>序号</t>
  </si>
  <si>
    <t>项目</t>
  </si>
  <si>
    <t>相山区</t>
  </si>
  <si>
    <t>烈山区</t>
  </si>
  <si>
    <t>杜集区</t>
  </si>
  <si>
    <t>濉溪县</t>
  </si>
  <si>
    <t>合计</t>
  </si>
  <si>
    <t>发放金额</t>
  </si>
  <si>
    <t>申报个数</t>
  </si>
  <si>
    <t>申报金额</t>
  </si>
  <si>
    <t>审定个数</t>
  </si>
  <si>
    <t>审定金额</t>
  </si>
  <si>
    <t>支持全程托管社会化服务项目</t>
  </si>
  <si>
    <t>支持种业育繁推体系建设</t>
  </si>
  <si>
    <t>支持种质资源库（圃、场）库项目</t>
  </si>
  <si>
    <t>支持种业科研项目</t>
  </si>
  <si>
    <t>支持日光温室、钢构大棚和连动温室建设</t>
  </si>
  <si>
    <t>支持机械化综合农事服务中心等建设</t>
  </si>
  <si>
    <t>支持畜禽保种场项目</t>
  </si>
  <si>
    <t>支持水产养殖项目</t>
  </si>
  <si>
    <t>支持兽医实验室建设</t>
  </si>
  <si>
    <t>支持兽医社会化服务组织</t>
  </si>
  <si>
    <t>支持农产品加工业发展项目</t>
  </si>
  <si>
    <t>支持冷库、保鲜库建设项目</t>
  </si>
  <si>
    <t>支持“淮优”专业协会开拓市场项目</t>
  </si>
  <si>
    <t>支持三品一标和名牌农产品建设</t>
  </si>
  <si>
    <t>支持参加农产品展示展销活动项目</t>
  </si>
  <si>
    <t>支持农业产业化重点龙头企业项目</t>
  </si>
  <si>
    <t>支持农业产业化家庭农场项目</t>
  </si>
  <si>
    <t>支持农业产业化合作社项目</t>
  </si>
  <si>
    <t>支持“淮优”农产品生产主体</t>
  </si>
  <si>
    <t>支持“淮优”农产品宣传推广</t>
  </si>
  <si>
    <t>支持农业信息化应用</t>
  </si>
  <si>
    <t>支持农业贷款贴息项目</t>
  </si>
  <si>
    <t>合           计</t>
  </si>
  <si>
    <t>县区审定奖补金额（万元）</t>
  </si>
  <si>
    <t>核查审定奖补金额（万元）</t>
  </si>
  <si>
    <t>个数</t>
  </si>
  <si>
    <t>金额</t>
  </si>
  <si>
    <t>支持种业科研项目-种业实验室</t>
  </si>
  <si>
    <t>支持种业科研项目-种业院士、首席专家工作室</t>
  </si>
  <si>
    <t>支持日光温室、钢构大棚和连栋温室建设</t>
  </si>
  <si>
    <t>支持“三品一标”和名牌农产品建设</t>
  </si>
  <si>
    <t>支持种业育繁推体系建设项目汇总表</t>
  </si>
  <si>
    <t>县区</t>
  </si>
  <si>
    <t>项目名称</t>
  </si>
  <si>
    <t>实施单位</t>
  </si>
  <si>
    <t>设施设备
投资额（万元）</t>
  </si>
  <si>
    <t>补贴标准</t>
  </si>
  <si>
    <t>销售额
（万元）</t>
  </si>
  <si>
    <t>县区审定奖补
金额（万元）</t>
  </si>
  <si>
    <t>核查审定投
资额（万元）</t>
  </si>
  <si>
    <t>发放金额（万元）</t>
  </si>
  <si>
    <t>支持畜禽水产育繁推基地(企业)建设</t>
  </si>
  <si>
    <t>安徽标王农牧股份有限公司</t>
  </si>
  <si>
    <t>安徽牧腾农业科技发展有限公司</t>
  </si>
  <si>
    <t>合         计</t>
  </si>
  <si>
    <t>支持种业科研项目汇总表</t>
  </si>
  <si>
    <t>财政支持内容</t>
  </si>
  <si>
    <t>设备投资
（万元）</t>
  </si>
  <si>
    <t>奖补标准</t>
  </si>
  <si>
    <t>核查审定投资额（万元）</t>
  </si>
  <si>
    <t>核查审定奖补
金额（万元）</t>
  </si>
  <si>
    <t>备注</t>
  </si>
  <si>
    <t>种业实验室建设</t>
  </si>
  <si>
    <t>安徽大自然种猪股份有限公司</t>
  </si>
  <si>
    <t>建立种业试验站</t>
  </si>
  <si>
    <t>设备投资
的50%</t>
  </si>
  <si>
    <t>淮北市金鳜湖水产养殖有限公司</t>
  </si>
  <si>
    <t>淮北双收种业有限责任公司</t>
  </si>
  <si>
    <t>濉溪鲁研种业有限公司</t>
  </si>
  <si>
    <t>淮北市三丰肥业有限公司</t>
  </si>
  <si>
    <t>设备不是24年新购，本次核销</t>
  </si>
  <si>
    <t>安徽永民种业有限责任公司</t>
  </si>
  <si>
    <t>淮北农康农业科技有限公司</t>
  </si>
  <si>
    <t>淮北市天汇农
业发展有限公
司</t>
  </si>
  <si>
    <t>淮北校春文化旅游发展有限公司</t>
  </si>
  <si>
    <t>县区已核销</t>
  </si>
  <si>
    <t>种业院士、首席专家工作室建设</t>
  </si>
  <si>
    <t>种业院士、首席专家工作室 ( 站 )</t>
  </si>
  <si>
    <t>50万元</t>
  </si>
  <si>
    <t>淮北市农兴农业科技有限公司</t>
  </si>
  <si>
    <t>安徽柳丰种业科技有限责任公司</t>
  </si>
  <si>
    <t>安徽盘石农业科技股份有限公司</t>
  </si>
  <si>
    <t>濉溪县翔凤禽业有限责任公司</t>
  </si>
  <si>
    <t>支持日光温室、钢构大棚和连栋温室建设项目汇总表</t>
  </si>
  <si>
    <t>建设面积（亩）</t>
  </si>
  <si>
    <t>设施投资
（万元）</t>
  </si>
  <si>
    <t>支持设施农业发展</t>
  </si>
  <si>
    <t>濉溪县中华谷物种植家庭农场</t>
  </si>
  <si>
    <t>新建钢构大棚</t>
  </si>
  <si>
    <t>濉溪县世伟谷物种植专业合作社</t>
  </si>
  <si>
    <t>濉溪县五沟蝶乐家庭农场</t>
  </si>
  <si>
    <t>濉溪县五沟镇亚飞果蔬种植家庭农场</t>
  </si>
  <si>
    <t>新建温室连栋大棚</t>
  </si>
  <si>
    <t>非连栋温室，核减</t>
  </si>
  <si>
    <t>濉溪县四铺亿人种植家庭农场</t>
  </si>
  <si>
    <t>老旧设施农业基地进行改造升级</t>
  </si>
  <si>
    <t>使用衔接资金，核减</t>
  </si>
  <si>
    <t>濉溪县临涣天佑家庭农场</t>
  </si>
  <si>
    <t>濉溪县犇腾农牧科技有限公司</t>
  </si>
  <si>
    <t>濉溪县韩村罗义家庭农场</t>
  </si>
  <si>
    <t>设施农业发展奖补</t>
  </si>
  <si>
    <t>淮北市杜集区常
见家庭农场</t>
  </si>
  <si>
    <t>新建钢架大棚</t>
  </si>
  <si>
    <t>申报中含税，核减税款</t>
  </si>
  <si>
    <t>淮北市杜集区锦
程家庭农场</t>
  </si>
  <si>
    <t>新建温室大棚</t>
  </si>
  <si>
    <t>淮北市烈山区马场种植农民专业
合作社</t>
  </si>
  <si>
    <t>钢构大棚补贴</t>
  </si>
  <si>
    <t>使用衔接资金，核销</t>
  </si>
  <si>
    <t>淮北市烈山区葡之家家庭农场</t>
  </si>
  <si>
    <t>新建大棚</t>
  </si>
  <si>
    <t>24年为改建，按改建金额核定</t>
  </si>
  <si>
    <t>安徽兴丰绿港农业发展有限公司</t>
  </si>
  <si>
    <t>淮北市烈山区古饶镇秦楼社区股份经济合作社</t>
  </si>
  <si>
    <t>维修改建大棚</t>
  </si>
  <si>
    <t>已使用国家级、省级受灾补助资金等其他扶持政策，核销</t>
  </si>
  <si>
    <t>淮北市烈山区古饶金棚家庭农场</t>
  </si>
  <si>
    <t>淮北市烈山区益民食用菌种植农民专业合作社</t>
  </si>
  <si>
    <t>淮北市烈山区古饶博文家庭农场</t>
  </si>
  <si>
    <t>淮北市烈山区古饶王颖家庭农场</t>
  </si>
  <si>
    <t>淮北市烈山区初心种植农民专业
合作社</t>
  </si>
  <si>
    <t>淮北荣悦园农业发展有限公司</t>
  </si>
  <si>
    <t>使用衔接资金，建议核销</t>
  </si>
  <si>
    <t>设施蔬菜大棚建设项目</t>
  </si>
  <si>
    <t>淮北市相山区张海洋家庭农场</t>
  </si>
  <si>
    <t>新建蔬菜钢构大棚</t>
  </si>
  <si>
    <t>相山区审定时核减</t>
  </si>
  <si>
    <t>淮北市相山区刘仁更家庭农场</t>
  </si>
  <si>
    <t>淮北市相山区徐海玲蔬菜种植家庭农场</t>
  </si>
  <si>
    <t>淮北市相山区程晓雨家庭农场</t>
  </si>
  <si>
    <t>支持机械化综合农事服务中心等建设项目汇总表</t>
  </si>
  <si>
    <t>审定投资额（万元）</t>
  </si>
  <si>
    <t>濉溪县百善镇喜达乐丰谷物种植家庭农场</t>
  </si>
  <si>
    <t>濉溪县百善祥峰谷物种植家庭农场</t>
  </si>
  <si>
    <t>濉溪县百善小卫谷物种植家庭农场</t>
  </si>
  <si>
    <t>安徽晟全农业科技发展有限公司</t>
  </si>
  <si>
    <t>支持畜禽保种场项目汇总表</t>
  </si>
  <si>
    <t>支持禽畜保种场</t>
  </si>
  <si>
    <t>淮北市振淮农牧科技专业合作社</t>
  </si>
  <si>
    <t>省级畜禽
遗传资源
保护单位</t>
  </si>
  <si>
    <t>支持兽医社会化服务组织项目汇总表</t>
  </si>
  <si>
    <t xml:space="preserve">免疫数量
</t>
  </si>
  <si>
    <t>支持兽医社
会化服务组
织</t>
  </si>
  <si>
    <t>淮北市康鑫养殖服务有限公司</t>
  </si>
  <si>
    <t>兽医社会化服务组织</t>
  </si>
  <si>
    <t>家禽1607189个、羊104157只、牛10511头</t>
  </si>
  <si>
    <t>0.1、0.5、2</t>
  </si>
  <si>
    <t>淮北勇为农业发展有限公司</t>
  </si>
  <si>
    <t>兽医社会化
服务组织</t>
  </si>
  <si>
    <t>牛125头、羊3221只、家禽6073羽</t>
  </si>
  <si>
    <t>生猪570头、牛730头、羊4435只、家禽3120羽</t>
  </si>
  <si>
    <t>生猪1352头、牛439头、羊4222只、家禽30536羽</t>
  </si>
  <si>
    <t>支持冷库、保鲜库建设项目汇总表</t>
  </si>
  <si>
    <r>
      <rPr>
        <b/>
        <sz val="11"/>
        <rFont val="仿宋"/>
        <charset val="134"/>
      </rPr>
      <t>仓库容积（m</t>
    </r>
    <r>
      <rPr>
        <b/>
        <sz val="11"/>
        <rFont val="宋体"/>
        <charset val="134"/>
      </rPr>
      <t>³</t>
    </r>
    <r>
      <rPr>
        <b/>
        <sz val="11"/>
        <rFont val="仿宋"/>
        <charset val="134"/>
      </rPr>
      <t>)</t>
    </r>
  </si>
  <si>
    <r>
      <rPr>
        <b/>
        <sz val="11"/>
        <rFont val="仿宋"/>
        <charset val="134"/>
      </rPr>
      <t>补贴标准（元/m</t>
    </r>
    <r>
      <rPr>
        <b/>
        <sz val="11"/>
        <rFont val="宋体"/>
        <charset val="134"/>
      </rPr>
      <t>³</t>
    </r>
    <r>
      <rPr>
        <b/>
        <sz val="11"/>
        <rFont val="仿宋"/>
        <charset val="134"/>
      </rPr>
      <t>)</t>
    </r>
  </si>
  <si>
    <r>
      <rPr>
        <b/>
        <sz val="11"/>
        <rFont val="仿宋"/>
        <charset val="134"/>
      </rPr>
      <t>审定容积（m</t>
    </r>
    <r>
      <rPr>
        <b/>
        <sz val="11"/>
        <rFont val="宋体"/>
        <charset val="134"/>
      </rPr>
      <t>³</t>
    </r>
    <r>
      <rPr>
        <b/>
        <sz val="11"/>
        <rFont val="仿宋"/>
        <charset val="134"/>
      </rPr>
      <t>)</t>
    </r>
  </si>
  <si>
    <t>保鲜库</t>
  </si>
  <si>
    <t>冷库</t>
  </si>
  <si>
    <t>保鲜库
补贴标准</t>
  </si>
  <si>
    <t>冷库补贴标准</t>
  </si>
  <si>
    <t>支持冷库保
鲜库建设</t>
  </si>
  <si>
    <t>濉溪县陈大令家庭
农场</t>
  </si>
  <si>
    <t>安徽神华肉制品有限公司</t>
  </si>
  <si>
    <t>冷库、保鲜库</t>
  </si>
  <si>
    <r>
      <rPr>
        <sz val="11"/>
        <rFont val="仿宋"/>
        <charset val="0"/>
      </rPr>
      <t>中安信(淮北)食</t>
    </r>
    <r>
      <rPr>
        <sz val="11"/>
        <rFont val="仿宋"/>
        <charset val="134"/>
      </rPr>
      <t xml:space="preserve">
品有限公司</t>
    </r>
  </si>
  <si>
    <t>濉溪县群龙谷物种
植专业合作社</t>
  </si>
  <si>
    <t>经现场测量核查冷库实际容积1425立方</t>
  </si>
  <si>
    <r>
      <rPr>
        <sz val="11"/>
        <rFont val="仿宋"/>
        <charset val="0"/>
      </rPr>
      <t>安徽省中瑞农副产</t>
    </r>
    <r>
      <rPr>
        <sz val="11"/>
        <rFont val="仿宋"/>
        <charset val="134"/>
      </rPr>
      <t xml:space="preserve">
品有限责任公司</t>
    </r>
  </si>
  <si>
    <t>淮北华阳食品有限公司</t>
  </si>
  <si>
    <t>淮北市群翔禽业有限公司</t>
  </si>
  <si>
    <t>濉溪县四铺超林种
植家庭农场</t>
  </si>
  <si>
    <t>安徽省双杰食品有限公司</t>
  </si>
  <si>
    <t>濉溪县发冉商贸有限公司</t>
  </si>
  <si>
    <t>濉溪县韩村红宇谷
物种植农场</t>
  </si>
  <si>
    <t>濉溪县韩村宗保家庭农场</t>
  </si>
  <si>
    <t>淮北市红达食品有
限公司</t>
  </si>
  <si>
    <t>淮北市农翔农业发展有限公司</t>
  </si>
  <si>
    <t>支持冷库保鲜库建设</t>
  </si>
  <si>
    <t>淮北市天汇农业发展有限公司</t>
  </si>
  <si>
    <t>23年已申请，核减</t>
  </si>
  <si>
    <t>淮北市杜集区文勇水产专业合作社</t>
  </si>
  <si>
    <t>淮北市烈山区劝课农桑种植专业合作社</t>
  </si>
  <si>
    <t>淮北恒祺农业科技有限公司</t>
  </si>
  <si>
    <t>淮北市相山区昊霖家庭农场</t>
  </si>
  <si>
    <t>建设日期为25年，核减</t>
  </si>
  <si>
    <t>安徽家家悦供应链管理有限公司</t>
  </si>
  <si>
    <t>安徽贝宝食品有限公司</t>
  </si>
  <si>
    <t>合        计</t>
  </si>
  <si>
    <t>支持“淮优”专业协会开拓市场项目汇总表</t>
  </si>
  <si>
    <t>年销售
收入（万元）</t>
  </si>
  <si>
    <t>会员
数量</t>
  </si>
  <si>
    <t>解决就业人数</t>
  </si>
  <si>
    <t>支持“淮优”专业协会开拓市场</t>
  </si>
  <si>
    <t>淮北市淮优农产品甘薯产业协会</t>
  </si>
  <si>
    <t>淮北市淮优农产品桃产业协会</t>
  </si>
  <si>
    <t>淮北市淮优农产品葡萄产业协会</t>
  </si>
  <si>
    <t>淮北市淮
优农产品
渔业协会</t>
  </si>
  <si>
    <t>淮北市绿色食品行业协会</t>
  </si>
  <si>
    <t>淮北市淮优农产品蔬菜产业协会</t>
  </si>
  <si>
    <t>濉溪县徽祥家庭农场</t>
  </si>
  <si>
    <t>绿色食品生姜、玉米、烟薯25甘薯、西瓜红甘薯、苏薯303认证奖补</t>
  </si>
  <si>
    <t>濉溪县周为权家庭农场</t>
  </si>
  <si>
    <t>绿色食品小麦认证奖补</t>
  </si>
  <si>
    <t>濉溪县韩村李言谷物种植家庭农场</t>
  </si>
  <si>
    <t xml:space="preserve">绿色食品淮麦33小麦认证奖补 </t>
  </si>
  <si>
    <t>濉溪县恒乾果蔬种植家庭农场</t>
  </si>
  <si>
    <t>绿色食品8424西瓜、美都西瓜、薄皮辣椒、杭椒认证奖补</t>
  </si>
  <si>
    <t>濉溪县黄占文蔬菜种植家庭农场</t>
  </si>
  <si>
    <t xml:space="preserve">“皖美农品”省级农产品品牌建设 </t>
  </si>
  <si>
    <t>绿色食品皖临山羊肉、黄准山羊肉认证奖补</t>
  </si>
  <si>
    <t>濉溪县临涣益林果蔬种植专业合作社</t>
  </si>
  <si>
    <t>“皖美农品”省级农产品品牌建设</t>
  </si>
  <si>
    <t>濉溪县泽丰果树种植专业合作社</t>
  </si>
  <si>
    <t>绿色食品中油蟠9号桃.中桃9号桃、黄金蜜1号桃、黄金蜜4号桃认证奖补</t>
  </si>
  <si>
    <t>濉溪县秀英家庭农场</t>
  </si>
  <si>
    <t>绿色食品伟隆169小麦认证奖补</t>
  </si>
  <si>
    <t>濉溪县韩村依冉家庭农场</t>
  </si>
  <si>
    <t>濉溪县月芝家庭农场</t>
  </si>
  <si>
    <t>绿色食品玉米认证奖补</t>
  </si>
  <si>
    <t>濉溪县韩村鼎丰谷物种植家庭农场</t>
  </si>
  <si>
    <t>绿色食品华农689玉米认证奖补</t>
  </si>
  <si>
    <t>濉溪县双兴农产品种植专业合作社</t>
  </si>
  <si>
    <t>绿色食品黑糯玉米、黄糯玉米认证奖补</t>
  </si>
  <si>
    <t>濉溪县众和果蔬种植专业合作社</t>
  </si>
  <si>
    <t>绿色食品红薯认证奖补</t>
  </si>
  <si>
    <t>濉溪县五沟镇家才谷物种植家庭农场</t>
  </si>
  <si>
    <t xml:space="preserve">濉溪县恒丰水稻种植家庭农场
</t>
  </si>
  <si>
    <t>绿色食品大米认证奖补</t>
  </si>
  <si>
    <t>濉溪县顺平谷物种植专业合作社</t>
  </si>
  <si>
    <t>濉溪县鑫福源果蔬种植专业合作社</t>
  </si>
  <si>
    <t>绿色食品苏脆1号(梨)、早酥红梨、锦凤(桃)、36-5(桃)、油蟠9号(桃)、油蟠7号(桃)认证奖补</t>
  </si>
  <si>
    <t>濉溪县刘桥滋润苗木种植家庭农场</t>
  </si>
  <si>
    <t>绿色食品普薯32甘薯、商薯19甘薯认证奖补</t>
  </si>
  <si>
    <t>濉溪县雪奎种植家庭农场</t>
  </si>
  <si>
    <t>绿色食品烟农19小麦认证奖补</t>
  </si>
  <si>
    <t>安徽昊晨食品股份有限公司</t>
  </si>
  <si>
    <t>濉溪县百善昌佳种植家庭农场</t>
  </si>
  <si>
    <t>绿色食品东单1331(玉米)、东单509(玉米)、华皖616玉米认证奖补</t>
  </si>
  <si>
    <t>安徽皖菊菊业有限公司</t>
  </si>
  <si>
    <t>绿色食品大皇菊、金丝皇菊认证奖补</t>
  </si>
  <si>
    <t>濉溪县孙疃鸿程农业专业合作社</t>
  </si>
  <si>
    <t>绿色食品马铃薯认证奖补</t>
  </si>
  <si>
    <t>濉溪县卓凡农业科技有限公司</t>
  </si>
  <si>
    <t>绿色食品桃认证奖补</t>
  </si>
  <si>
    <t>濉溪县四铺大运河家庭农场</t>
  </si>
  <si>
    <t>绿色食品辣椒、菜用大豆认证奖补</t>
  </si>
  <si>
    <t>濉溪县赵彬果蔬种植专业合作社</t>
  </si>
  <si>
    <t>绿色食品西瓜认证奖补</t>
  </si>
  <si>
    <t>绿色食品遂选101小麦、濉1309
小麦、金地828小麦认证奖补</t>
  </si>
  <si>
    <t>绿色食品上海青、生菜、茼蒿、香菜、菠菜认证奖补</t>
  </si>
  <si>
    <t>濉溪县四铺腾越种植家庭农场</t>
  </si>
  <si>
    <t>绿色食品生菜、上海青、快菜认证奖补</t>
  </si>
  <si>
    <t>濉溪县农兴黑糯玉米种植专业合作社</t>
  </si>
  <si>
    <t>绿色食品平菇认证奖补</t>
  </si>
  <si>
    <t>濉溪县四铺杜折种植家庭农场</t>
  </si>
  <si>
    <t>绿色食品美都西瓜，8424西瓜认证奖补</t>
  </si>
  <si>
    <t>濉溪县心圣家庭农场</t>
  </si>
  <si>
    <t>绿色食品柳丰618小麦认证奖补</t>
  </si>
  <si>
    <t>淮北市杜集区润丰种植专业合作社</t>
  </si>
  <si>
    <t>绿色食品秋之实桃</t>
  </si>
  <si>
    <t>绿色食品奖补3万元</t>
  </si>
  <si>
    <t>淮北市石台金禾家庭农场</t>
  </si>
  <si>
    <t>绿色食品8424西瓜</t>
  </si>
  <si>
    <t>淮北市杜集区鲜丰家庭农场</t>
  </si>
  <si>
    <t>绿色食品粤田水果玉米、农科糯玉米、花糯玉米、白金玉米</t>
  </si>
  <si>
    <t>淮北市天
悦农业科
技专业合
作社</t>
  </si>
  <si>
    <t>绿色食品葡萄、番茄、西瓜</t>
  </si>
  <si>
    <t>淮北市杜
集区顺利
家庭农场</t>
  </si>
  <si>
    <t>淮北市杜
集区石台
镇团结家
庭农场</t>
  </si>
  <si>
    <t>绿色食品醉金香葡萄、夏黑葡萄、绿宝石甜瓜、羊角蜜甜瓜、阳光玫瑰葡萄</t>
  </si>
  <si>
    <t>淮北市学
田里农民
专业合作
社</t>
  </si>
  <si>
    <t>绿色食品酥梨、苏翠一号（梨）</t>
  </si>
  <si>
    <t>淮北市杜集区石台镇开心家庭农场</t>
  </si>
  <si>
    <t>绿色食品梨、苹果</t>
  </si>
  <si>
    <t>淮北市杜
集区假日
阳光家庭
农场</t>
  </si>
  <si>
    <t>绿色食品假日阳光夏黑葡萄、心愿葡萄、阳光玫瑰普通、妮娜皇后葡萄</t>
  </si>
  <si>
    <t>淮北市杜
集区北山
青家庭农
场</t>
  </si>
  <si>
    <t>绿色食品圣诞红草莓、淮丰语夏黑葡萄、阳光玫瑰葡萄、香野草莓</t>
  </si>
  <si>
    <t>淮北市杜集区朔悦农业专业合作社</t>
  </si>
  <si>
    <t>绿色食品浙江1号茭白、浙江6号（茭白）、浙江8号（茭白）</t>
  </si>
  <si>
    <t>淮北市杜集区
泛华种植家庭
农场</t>
  </si>
  <si>
    <t>皖美农品</t>
  </si>
  <si>
    <t>淮北市段园镇
庆武家庭农场</t>
  </si>
  <si>
    <t>淮北市烈山区金地源农民专业合作社</t>
  </si>
  <si>
    <t>绿色食品：中油4号油桃、突围水蜜桃、中油18号油桃、早红水蜜桃</t>
  </si>
  <si>
    <t>有机农产品：大豆</t>
  </si>
  <si>
    <t>仅限农业农村部门归口的北京中绿华夏有机产品认证中心认证产品享受奖补，核销</t>
  </si>
  <si>
    <t>淮北市烈山区古饶天艺家庭农场</t>
  </si>
  <si>
    <t>有机农产品：玉米</t>
  </si>
  <si>
    <t>淮北市烈山区华地金源家庭农场</t>
  </si>
  <si>
    <t>绿色食品：高粱</t>
  </si>
  <si>
    <t>淮北市烈山区古饶三鑫家庭农场</t>
  </si>
  <si>
    <t>绿色食品：锦香黄桃、毛蟠13桃、油
蟠7-7桃，锦春黄桃</t>
  </si>
  <si>
    <t>淮北市烈山区古饶镇新家园三农服务农民专业合作社</t>
  </si>
  <si>
    <t>有机农产品：大豆、玉米</t>
  </si>
  <si>
    <t>淮北市烈山区果美家庭农场</t>
  </si>
  <si>
    <t>绿色食品：红灯樱桃、美早大樱桃</t>
  </si>
  <si>
    <t>淮北盛景农业科技有限公司</t>
  </si>
  <si>
    <t>绿色食品：纽扣红蟠桃、黄金蟠桃、
春雪桃、黄金蜜油桃、中油16号油桃</t>
  </si>
  <si>
    <t>淮北市烈山区古饶李爱华家庭农场</t>
  </si>
  <si>
    <t>绿色食品：玉米</t>
  </si>
  <si>
    <t>淮北市郁翠林黄灵枣农民专业合作社</t>
  </si>
  <si>
    <t>皖美农品“郁翠林”牌黄营灵枣</t>
  </si>
  <si>
    <t>淮北市烈山区初心种植农民专业合作社</t>
  </si>
  <si>
    <t>绿色食品：大红火龙果、秋月梨、黄冠梨、黄龙火龙果</t>
  </si>
  <si>
    <t>淮北市烈山区华家湖精果家庭农场</t>
  </si>
  <si>
    <t>有机农产品：西瓜</t>
  </si>
  <si>
    <t>淮北市烈山区古饶绿园种植农场</t>
  </si>
  <si>
    <t>淮北市烈山区中泰天诚家庭农场</t>
  </si>
  <si>
    <t>绿色食品：核桃</t>
  </si>
  <si>
    <t>淮北市烈山区舞彩灵枣种植专业合作社</t>
  </si>
  <si>
    <t>皖美农品“舞彩”牌黄营灵枣</t>
  </si>
  <si>
    <t>皖美农品奖补10万元</t>
  </si>
  <si>
    <t>淮北市相山区天藏农民专业合作社</t>
  </si>
  <si>
    <t>三品一标和名牌农产品</t>
  </si>
  <si>
    <t>淮北市相山区渠森林家庭农场</t>
  </si>
  <si>
    <t>绿色食品羊肚菌认证奖补</t>
  </si>
  <si>
    <t>淮北市相山区成河家庭农场</t>
  </si>
  <si>
    <t>绿色食品茼蒿、生菜、菠菜认证奖补</t>
  </si>
  <si>
    <t>淮北市相山区牛成义家庭农场</t>
  </si>
  <si>
    <t>绿色食品上海青、菊花心菜、生菜认证奖补</t>
  </si>
  <si>
    <t>淮北市高溪农业发展有限公司</t>
  </si>
  <si>
    <t>绿色食品西兰花、花菜、大白菜认证奖补</t>
  </si>
  <si>
    <t>淮北市四季蔬菜种植有限公司</t>
  </si>
  <si>
    <t>绿色食品火龙果、番茄、茄子认证奖补</t>
  </si>
  <si>
    <t>安徽曦强乳业集团有限公司</t>
  </si>
  <si>
    <t>绿色食品原酸味牛奶、鲜牛奶认证奖补</t>
  </si>
  <si>
    <t>淮北市相山区穷游忆味家庭农场</t>
  </si>
  <si>
    <t>“皖美农品”“游忆鑫”牌葡萄</t>
  </si>
  <si>
    <t>淮北市相山区徐宁家庭农场</t>
  </si>
  <si>
    <t>“皖美农品”“柔妍”牌绿叶蔬菜</t>
  </si>
  <si>
    <t>淮北市相山区富安家庭农场</t>
  </si>
  <si>
    <t>省级活动获得金奖2万元</t>
  </si>
  <si>
    <t>合   计</t>
  </si>
  <si>
    <t>支持参加农产品展示展销活动项目汇总表</t>
  </si>
  <si>
    <t>第二十一届中国国际农产品
交易会(广州)</t>
  </si>
  <si>
    <t>淮北市华瑞面粉有限公司</t>
  </si>
  <si>
    <t>支持参加农产品展示展销活动</t>
  </si>
  <si>
    <r>
      <rPr>
        <sz val="12"/>
        <rFont val="仿宋"/>
        <charset val="0"/>
      </rPr>
      <t>第二十一届中国国际农产品</t>
    </r>
    <r>
      <rPr>
        <sz val="12"/>
        <rFont val="仿宋"/>
        <charset val="134"/>
      </rPr>
      <t xml:space="preserve">
交易会(广州)</t>
    </r>
  </si>
  <si>
    <t>濉溪县沐梵生态农业科技有限公司</t>
  </si>
  <si>
    <r>
      <rPr>
        <sz val="12"/>
        <rFont val="仿宋"/>
        <charset val="0"/>
      </rPr>
      <t>淮北市食品和餐饮企业合作</t>
    </r>
    <r>
      <rPr>
        <sz val="12"/>
        <rFont val="仿宋"/>
        <charset val="134"/>
      </rPr>
      <t xml:space="preserve">
对接活动</t>
    </r>
  </si>
  <si>
    <t>第十四届中国国际薯业博览会</t>
  </si>
  <si>
    <t>1.第十四届中国国际薯业博览会                      2.淮北市食品和餐饮企业合作对接会</t>
  </si>
  <si>
    <t>协会不能作为申报单位，由参展主体申报。</t>
  </si>
  <si>
    <t>淮北市2024年“中国农民丰收节”</t>
  </si>
  <si>
    <t>濉溪县双堆进步家庭农场</t>
  </si>
  <si>
    <t>淮北市食品和餐饮企业合作对接会</t>
  </si>
  <si>
    <t>中安信(淮北)食品有限公司</t>
  </si>
  <si>
    <t>2024安徽秸秆暨畜禽养殖废弃物综合利用产品博览会</t>
  </si>
  <si>
    <t>濉溪县马品秸秆机械化回收专业合作社</t>
  </si>
  <si>
    <t>第十六届中国国际种业博览
会暨第二十一届全国种子信息交流与产品交易会</t>
  </si>
  <si>
    <t>安徽民研农业科技有限公司</t>
  </si>
  <si>
    <t>濉溪县双丰种业有限责任公司</t>
  </si>
  <si>
    <t>淮北市金之田食品科技有限公司</t>
  </si>
  <si>
    <t>2024年长三角绿色优质农产品推广周</t>
  </si>
  <si>
    <t>2024苏州吴江长三角绿色优质农产品展销会</t>
  </si>
  <si>
    <t>2024浙江农业博览会</t>
  </si>
  <si>
    <t>2024浙江农业博览会金奖</t>
  </si>
  <si>
    <t>“投资安徽行”一皖北绿色
食品产业集群“肉牛产业”
专题推介活动</t>
  </si>
  <si>
    <t>安徽华安丰食品有限公司</t>
  </si>
  <si>
    <t>濉溪县四铺绿色家庭农场</t>
  </si>
  <si>
    <t>濉溪县鲁王制粉有限责任公司</t>
  </si>
  <si>
    <t>濉溪县稼旺果蔬种植专业合作社</t>
  </si>
  <si>
    <t>淮北旭源食品有限公司</t>
  </si>
  <si>
    <t>1、2024年淮北食博会淮优农产品展示展销
2、第十四届中国国际薯业博览会</t>
  </si>
  <si>
    <t>2024年淮北食博会淮优农
产品展示展销</t>
  </si>
  <si>
    <t>濉溪县孙疃侯永勤家庭农场</t>
  </si>
  <si>
    <t>濉溪县孙疃浩鑫农民专业合作社</t>
  </si>
  <si>
    <t>濉溪县梁超果蔬种植家庭农场</t>
  </si>
  <si>
    <t>淮北顺发食品有限公司</t>
  </si>
  <si>
    <t>安徽良润农业科技有限公司</t>
  </si>
  <si>
    <t>濉溪县美久葡萄种植家庭农场</t>
  </si>
  <si>
    <t>濉溪县蒙村长治种植家庭农场</t>
  </si>
  <si>
    <t>2024年中国农民丰收节-江淮农耕文化展暨青少年农耕文化教育实践活动</t>
  </si>
  <si>
    <t>安徽翔东文化传媒有限公司</t>
  </si>
  <si>
    <t>2023年中国农民丰收节全
国主场活动“展丰收 · 中国农耕文化展”非遗互动体验活动</t>
  </si>
  <si>
    <t>2023年活动核销</t>
  </si>
  <si>
    <t>全国粮油和大豆产业博览会</t>
  </si>
  <si>
    <t>淮北市曦强生态奶牛养殖有限公司</t>
  </si>
  <si>
    <t>淮北斗米食品有限公司</t>
  </si>
  <si>
    <t>2024年淮北食博会淮优农产品展示展销</t>
  </si>
  <si>
    <t>濉溪县周末果蔬种植家庭农场</t>
  </si>
  <si>
    <t>2025安徽供销大集暨第十五届合肥年货节</t>
  </si>
  <si>
    <t>濉溪县濉南食品有限公司</t>
  </si>
  <si>
    <t>濉溪县龙邦家庭农场</t>
  </si>
  <si>
    <t>安徽蓝色火焰新能源科技有限公司</t>
  </si>
  <si>
    <t>濉溪县功成生物科技有限公司</t>
  </si>
  <si>
    <t>1、淮北市2024年“中国农民丰收节”
 2、2024年淮北食博会淮优农产品展示展销</t>
  </si>
  <si>
    <t>不在2024年淮北食博会淮优展馆</t>
  </si>
  <si>
    <t>1.淮北市2024年“中国农民丰收节”</t>
  </si>
  <si>
    <t>淮北市同庆生食品有限公司</t>
  </si>
  <si>
    <t>淮北市食品和餐饮企业合作对接活动</t>
  </si>
  <si>
    <t>2024年中国农民丰收节</t>
  </si>
  <si>
    <t>淮北市杜集区国贵农民专业合作社</t>
  </si>
  <si>
    <t>淮北市杜集区泛华种植家庭农场</t>
  </si>
  <si>
    <t>淮北市杜集区矿山集南山源家庭农场</t>
  </si>
  <si>
    <t>2024年浙江农业博览会</t>
  </si>
  <si>
    <t>省级活动奖补0.5万</t>
  </si>
  <si>
    <t>淮北市杜集区假日阳光家庭农场</t>
  </si>
  <si>
    <t>淮北市段园镇庆武家庭农场</t>
  </si>
  <si>
    <t>2024年淮北食品工业博览会</t>
  </si>
  <si>
    <t>淮北市乾升农业科技有限公司</t>
  </si>
  <si>
    <t>第八届安徽秸秆暨畜禽养殖废弃物综合利用产业博览会</t>
  </si>
  <si>
    <t>安徽省高策现代农业科技园有限责任公司</t>
  </si>
  <si>
    <t>重复申报，本次核减</t>
  </si>
  <si>
    <t>淮北市淮优农产品渔业协会</t>
  </si>
  <si>
    <t>协会不能作为申报单位，由参展两家主体申报。</t>
  </si>
  <si>
    <t>淮北市段园镇金丰甲鱼养殖专业合作社</t>
  </si>
  <si>
    <t>淮北市杜集区常见家庭农场</t>
  </si>
  <si>
    <t>淮北市杜集区石台镇育之宝家庭农场</t>
  </si>
  <si>
    <t>淮北市展望商贸有限公司</t>
  </si>
  <si>
    <t>2024年全国农交会(广州)展示展销</t>
  </si>
  <si>
    <t>补报</t>
  </si>
  <si>
    <t>淮北市杜集区矿山集嘉怿葡萄园</t>
  </si>
  <si>
    <t>淮北市杜集区乡情农业合作社</t>
  </si>
  <si>
    <t>淮北市天悦农业科技专业合作社</t>
  </si>
  <si>
    <t>中国农民丰收节</t>
  </si>
  <si>
    <t>淮北市烈山区碧桃家庭农场</t>
  </si>
  <si>
    <t>淮北明清石榴园酒店管理有限公司</t>
  </si>
  <si>
    <t>淮北市“中国农民丰收节 ”</t>
  </si>
  <si>
    <t>安徽木兰农牧科技有限公司</t>
  </si>
  <si>
    <t>淮北市“中国农民丰收节”</t>
  </si>
  <si>
    <t>淮北市烈山区政祥家庭农场</t>
  </si>
  <si>
    <t>2024安徽秸秆暨畜禽养殖废弃物综合利用产业博览会</t>
  </si>
  <si>
    <t>1.2024全国名特优新农产品产销对接活动（国家级）
2、参加2024年中国农民丰收节全省主场活动(省级)
3、参加2024年淮北市食品和餐饮企业合作对接活动( 市 级 )</t>
  </si>
  <si>
    <t>淮北市烈山镇塔仙石榴专业合作联社</t>
  </si>
  <si>
    <t>2024全国名特优新农产品产
销</t>
  </si>
  <si>
    <t>淮北市东南果蔬有限责任公司</t>
  </si>
  <si>
    <t>1.中国农民丰收节全省主场活动(省级)
2.淮北市食品和餐饮企业合作对接活动
3.淮北市“中国农民丰收节”
4、第二届长三角绿色优质农产品</t>
  </si>
  <si>
    <t>补充第二届长三角绿色优质农产品推广周活动0.5万</t>
  </si>
  <si>
    <t>中国农民丰收节全省主场活动(省级)</t>
  </si>
  <si>
    <t>淮北市烈山区鑫和水果种植专业合作社</t>
  </si>
  <si>
    <t>2024安徽秸秆暨畜禽养殖废
弃物综合利用产业博览会</t>
  </si>
  <si>
    <t>安徽源田农业科技有限公司</t>
  </si>
  <si>
    <t>2024安徽秸秆暨畜禽养殖废
弃物综合利用产业博览会（参展并获得金奖）</t>
  </si>
  <si>
    <t>安徽艾乡农业科技有限公司</t>
  </si>
  <si>
    <t>淮北市烈山区古饶大步家庭农场</t>
  </si>
  <si>
    <t>淮北市烈山区乐甜家庭农场</t>
  </si>
  <si>
    <t>2024年农民丰收节</t>
  </si>
  <si>
    <t>淮北市相山区黄里名优果品专业合作社</t>
  </si>
  <si>
    <t>淮北市相山区杨海珍家庭农场</t>
  </si>
  <si>
    <t>淮北敏丰农业科技有限公司</t>
  </si>
  <si>
    <t>淮北市相山区绿优家庭农场</t>
  </si>
  <si>
    <t>淮北市兴众食用菌专业合作社</t>
  </si>
  <si>
    <t>淮北市相山区至诚蔬菜专业合作社</t>
  </si>
  <si>
    <t>淮北市相山区展飞家庭农场</t>
  </si>
  <si>
    <t>淮北市相山区张建峰家庭农场</t>
  </si>
  <si>
    <t>淮北市相山区艳菲家庭农场</t>
  </si>
  <si>
    <t>淮北市相山区张巧家庭农场</t>
  </si>
  <si>
    <t>2024年浙江博览会</t>
  </si>
  <si>
    <t>省级活动参展补助0.5万元</t>
  </si>
  <si>
    <t>2024年秸秆博览会</t>
  </si>
  <si>
    <t>淮北市丰荣秸秆能源科技有限公司</t>
  </si>
  <si>
    <t>2024年安徽省农民丰收节</t>
  </si>
  <si>
    <t>淮北守艺民俗文化有限公司</t>
  </si>
  <si>
    <t>2024年全国农交会（广州）展销会</t>
  </si>
  <si>
    <t>安徽苏太太食品有限公司</t>
  </si>
  <si>
    <t>淮北市2024年中国农民丰收节</t>
  </si>
  <si>
    <t>淮北徽香昱原早餐工程有限责任公司</t>
  </si>
  <si>
    <t>安徽味之轩食品有限公司</t>
  </si>
  <si>
    <t>2024年食品博览会</t>
  </si>
  <si>
    <t>淮北市相山区张卫蔬菜种植家庭农场</t>
  </si>
  <si>
    <t>淮北市食品和餐饮业合作对接</t>
  </si>
  <si>
    <t>淮北市杨府锦调味食品股份有限公司</t>
  </si>
  <si>
    <t>淮北睿美食品有限公司</t>
  </si>
  <si>
    <t>安徽省2024年中国农民丰收节</t>
  </si>
  <si>
    <t>支持农业产业化重点龙头企业项目汇总表</t>
  </si>
  <si>
    <t>支持农业产业化龙头企业</t>
  </si>
  <si>
    <t>农业产业化国家级重点龙头企业奖补</t>
  </si>
  <si>
    <t>支持农业产业化家庭农场项目汇总表</t>
  </si>
  <si>
    <t>农业产业化家庭农场</t>
  </si>
  <si>
    <t>濉溪县孙曈牛雪梅
家庭农场</t>
  </si>
  <si>
    <t>省级生态农场奖补</t>
  </si>
  <si>
    <t>濉溪县百善欣雨谷
物种植家庭农场</t>
  </si>
  <si>
    <t>淮北市金之田食品
科技有限公司</t>
  </si>
  <si>
    <t>濉溪县益林生态家庭农场</t>
  </si>
  <si>
    <t>濉溪县临涣陈令民
家庭农场</t>
  </si>
  <si>
    <t>淮北市曦强生态奶
牛养殖有限公司</t>
  </si>
  <si>
    <t>2024年获评“省级生态家庭农场</t>
  </si>
  <si>
    <t>支持农业产业化合作社项目汇总表</t>
  </si>
  <si>
    <t>支持农业产业化合作社</t>
  </si>
  <si>
    <t>濉溪县田丰农机服务专业合作社</t>
  </si>
  <si>
    <t>国家级农民合作社奖补</t>
  </si>
  <si>
    <t>支持“淮优”农产品生产主体汇总表</t>
  </si>
  <si>
    <t>申请财政资金（万元）</t>
  </si>
  <si>
    <t>濉溪县孙疃候永勤家庭农场</t>
  </si>
  <si>
    <t>濉溪县城北凯莉食用菌种植家庭农场</t>
  </si>
  <si>
    <t>濉溪县孙疃牛雪梅家庭农场</t>
  </si>
  <si>
    <t>濉溪县孙疃添一家庭农场</t>
  </si>
  <si>
    <t>濉溪县胡茂永养殖服务专业合作社</t>
  </si>
  <si>
    <t>濉溪县临涣湖沟石磨香油厂</t>
  </si>
  <si>
    <t>安徽泽润农业科技有限公司</t>
  </si>
  <si>
    <t>濉溪县双堆陈永辉家庭农场</t>
  </si>
  <si>
    <t>濉溪县仓满家庭农场</t>
  </si>
  <si>
    <t>濉溪县潜龙渔业养殖专业合作社</t>
  </si>
  <si>
    <t>濉溪县刘桥田润蔬菜种植家庭农场</t>
  </si>
  <si>
    <t>安徽皖雪食品股份有限公司</t>
  </si>
  <si>
    <t>濉溪县五沟镇宇锋果蔬种植家庭农场</t>
  </si>
  <si>
    <t>濉溪县恒丰水稻种植家庭农场</t>
  </si>
  <si>
    <t>濉溪县双堆健喜种植专业合作社</t>
  </si>
  <si>
    <t>淮北聚源渔业有限公司</t>
  </si>
  <si>
    <t>安徽省淮科农业科技有限公司</t>
  </si>
  <si>
    <t>濉溪县双堆马里东家庭农场</t>
  </si>
  <si>
    <t>濉溪县城北慧宇果蔬种植家庭农场</t>
  </si>
  <si>
    <t>濉溪县保成蔬菜种植专业合作社</t>
  </si>
  <si>
    <t>淮北市育之宝养殖有限责任公司</t>
  </si>
  <si>
    <t>淮北市杜集区狄影农民专业合作社</t>
  </si>
  <si>
    <t>淮北市北后劲旅生物技术有限责任公司</t>
  </si>
  <si>
    <t>淮北市巨海水产养殖有限公司</t>
  </si>
  <si>
    <t>淮北市东南农产精品合作社</t>
  </si>
  <si>
    <t>淮北市烈山区古饶领腾智慧农民种植专业合作社</t>
  </si>
  <si>
    <t>淮北市烈山区化家湖精果家庭农场</t>
  </si>
  <si>
    <t>淮北市烈山区福源农民专业合作社</t>
  </si>
  <si>
    <t>生产主体为1个</t>
  </si>
  <si>
    <t>淮北市烈山区王颖家庭农场</t>
  </si>
  <si>
    <t>淮北梓童农业科技有限公司</t>
  </si>
  <si>
    <t>淮北市烈山区郁翠林灵枣种植专业合作社</t>
  </si>
  <si>
    <t>补报，不在第五批公示名单核销。</t>
  </si>
  <si>
    <t>淮北市相山区朝京家庭农场</t>
  </si>
  <si>
    <t>支持“淮优”农产品宣传推广汇总表</t>
  </si>
  <si>
    <t>淮北市</t>
  </si>
  <si>
    <t>淮北市农业农村局</t>
  </si>
  <si>
    <t>支持农业信息化应用项目汇总表</t>
  </si>
  <si>
    <t>物联网软件设备投资金额（万元）</t>
  </si>
  <si>
    <t>物联网软硬件审定金额（万元）</t>
  </si>
  <si>
    <t>支持农业信息
化应用</t>
  </si>
  <si>
    <t>安徽泽润智慧农业产
业园(双堆)项目</t>
  </si>
  <si>
    <t>安徽泽润农业科技
有限公司</t>
  </si>
  <si>
    <t>支持农业
信息化应
用奖补</t>
  </si>
  <si>
    <t>利用衔接资金建设，核销</t>
  </si>
  <si>
    <t>安徽俭越农牧科技
有限公司数字工厂</t>
  </si>
  <si>
    <t>安徽俭越农牧科技
有限公司</t>
  </si>
  <si>
    <t>支持数字农业工厂(农场 、牧场、渔场)奖补</t>
  </si>
  <si>
    <t>农业信息化应用</t>
  </si>
  <si>
    <t>省级数字化农业工厂</t>
  </si>
  <si>
    <t>支持农业贷款贴息汇总表</t>
  </si>
  <si>
    <t>项目单位</t>
  </si>
  <si>
    <t>贷款金额（万元）</t>
  </si>
  <si>
    <t>贷款利率（%）</t>
  </si>
  <si>
    <t>支付利息（万元）</t>
  </si>
  <si>
    <t>用于农业生产经营金额（万元）</t>
  </si>
  <si>
    <t>核查审定支付利息（万元）</t>
  </si>
  <si>
    <t>核查审定用于农业生产经营金额
（万元）</t>
  </si>
  <si>
    <t>核查审定贴息金额（万元）</t>
  </si>
  <si>
    <t>按照当年基准利率3.45%和贷款周期重新测算</t>
  </si>
  <si>
    <t>5.5.3.75.
4.45</t>
  </si>
  <si>
    <t>安徽濉溪牧原农牧有限公司</t>
  </si>
  <si>
    <t>3.35.3.25</t>
  </si>
  <si>
    <t>安徽佳禾现代农业发
展有限公司</t>
  </si>
  <si>
    <t>3.7.3.9</t>
  </si>
  <si>
    <t>安徽隆跃农业发展有限公司</t>
  </si>
  <si>
    <t>3.75、3.7</t>
  </si>
  <si>
    <t>濉溪县孙疃鸿程农业
专业合作社</t>
  </si>
  <si>
    <t>个人借款，核减</t>
  </si>
  <si>
    <t>淮北市金鳜湖水产养
殖有限公司</t>
  </si>
  <si>
    <t>濉溪县刘桥镇杨庄村
经济合作社</t>
  </si>
  <si>
    <t>安徽耘读生态农业发展股份有限公司</t>
  </si>
  <si>
    <t>3.35、3.45.
3.65</t>
  </si>
  <si>
    <t>濉溪诚益纺织品有限公司</t>
  </si>
  <si>
    <t>3.8、3.6.
4.45</t>
  </si>
  <si>
    <t>淮北祈康食品有限责任公司</t>
  </si>
  <si>
    <t>4.3、4.8</t>
  </si>
  <si>
    <t>3.2、3.45、
3.65</t>
  </si>
  <si>
    <t>濉溪县翔风禽业有限责任公司</t>
  </si>
  <si>
    <t>3.95.6.7</t>
  </si>
  <si>
    <t>安徽省中瑞农副产品
有限责任公司</t>
  </si>
  <si>
    <t>3.35、3.55</t>
  </si>
  <si>
    <t>淮北市鲁南面粉(集
团)有限公司</t>
  </si>
  <si>
    <t>3.0、3.1.
3.45、3.85</t>
  </si>
  <si>
    <t>濉溪县韩村旭晨家庭
农场</t>
  </si>
  <si>
    <t>濉溪县绿安生物饲料
有限公司</t>
  </si>
  <si>
    <t>3.45.3.6</t>
  </si>
  <si>
    <t>安徽省祥拓商贸有限公司</t>
  </si>
  <si>
    <t>4.25.6.0</t>
  </si>
  <si>
    <t>3.3.3.45.
3.7</t>
  </si>
  <si>
    <t>3.2.3.35.
3.55.3.65.
3.7,3.8.
3.85.3.95.
5.5</t>
  </si>
  <si>
    <t>3.35.3.5.
3.6、3.65.
3.7、3.75.
3.8,3.85.
3.95.5.5</t>
  </si>
  <si>
    <t>安徽农富康生物技术
股份有限公司</t>
  </si>
  <si>
    <t>3.45.3.65.
3.75.3.8</t>
  </si>
  <si>
    <t>安徽柳丰种业科技有
限责任公司</t>
  </si>
  <si>
    <t>3.3、3.65.
5.5、6.6</t>
  </si>
  <si>
    <t>淮北市宝泽农牧科技有限公司</t>
  </si>
  <si>
    <t>安徽盈穗种业科技有限公司</t>
  </si>
  <si>
    <t>濉溪县韩村怡馨果树
种植家庭农场</t>
  </si>
  <si>
    <t>5.78.5.84</t>
  </si>
  <si>
    <t>濉溪县南坪樊中胜养殖场</t>
  </si>
  <si>
    <t>3.65、3.25.
3.45.</t>
  </si>
  <si>
    <t>濉溪县胡茂永养殖服
务专业合作社</t>
  </si>
  <si>
    <t>濉溪县华林种业有限责任公司</t>
  </si>
  <si>
    <t>濉溪县新建农业种植
专业合作社</t>
  </si>
  <si>
    <t>濉溪县韩村鑫农家庭
农场</t>
  </si>
  <si>
    <t>濉溪县五沟单单养殖
家庭农场</t>
  </si>
  <si>
    <t>无支出凭证</t>
  </si>
  <si>
    <t>濉溪县五沟田风种植
家庭农场</t>
  </si>
  <si>
    <t>淮北耕田农业科技发展有限公司</t>
  </si>
  <si>
    <t>3.6.3.95.
5.5</t>
  </si>
  <si>
    <t>濉溪县牧兴谷物种植
家庭农场</t>
  </si>
  <si>
    <t>濉溪县百善康源生态
种养合作社</t>
  </si>
  <si>
    <t>5.71W79</t>
  </si>
  <si>
    <t>淮北益晨种业有限公司</t>
  </si>
  <si>
    <t>安徽百惠隆旺农业科
技有限公司</t>
  </si>
  <si>
    <t>濉溪县百善大路种植
家庭农场</t>
  </si>
  <si>
    <t>濉溪县五铺农场</t>
  </si>
  <si>
    <t>安徽盘石农业科技股
份有限公司</t>
  </si>
  <si>
    <t>淮北市曦强生态奶牛
养殖有限公司</t>
  </si>
  <si>
    <t>濉溪县山河牧业有限公司</t>
  </si>
  <si>
    <t>濉溪县孙青兰谷物种
植家庭农场</t>
  </si>
  <si>
    <t>濉溪县恒缘谷物种植
家庭农场</t>
  </si>
  <si>
    <t>淮北市金华面粉有限公司</t>
  </si>
  <si>
    <t>淮北鑫仁农业种植有限公司</t>
  </si>
  <si>
    <t>濉溪县四铺芯通农业
种植家庭农场</t>
  </si>
  <si>
    <t>3.45.3.65</t>
  </si>
  <si>
    <t>淮北慧赢农业发展有限公司</t>
  </si>
  <si>
    <t>3.35、3.65.
3.70、3.75</t>
  </si>
  <si>
    <t>3.85.3.45.
3.9、3.7、3.8</t>
  </si>
  <si>
    <t>淮北市粮
油食品局
直属库有
限公司</t>
  </si>
  <si>
    <t>3%-3.5%</t>
  </si>
  <si>
    <t>淮北市天
汇农事服
务中心有
限公司</t>
  </si>
  <si>
    <t>贷款合同是25年，核减</t>
  </si>
  <si>
    <t>淮北市雪菲琪农业种植家庭农场</t>
  </si>
  <si>
    <t>淮北市烈山区安合家庭农场</t>
  </si>
  <si>
    <t>淮北昌农农牧食品有限公司</t>
  </si>
  <si>
    <t>烈山区福源农民专业合作社</t>
  </si>
  <si>
    <t>3.7,  6.6</t>
  </si>
  <si>
    <t>安徽天贝食品有限公司</t>
  </si>
  <si>
    <t>按照当年基准利率3.45%和贷款周期重新测算；个人核减</t>
  </si>
  <si>
    <t>淮北市勇敢养牛场</t>
  </si>
  <si>
    <t>无支出发票、个人核减</t>
  </si>
  <si>
    <t>安徽科宝生物工程有限公司</t>
  </si>
  <si>
    <t>安徽明旭食品有限公司</t>
  </si>
  <si>
    <t>安徽淮北国家粮食储备库有限责任公司</t>
  </si>
  <si>
    <t>安徽首农毛业有限公司</t>
  </si>
  <si>
    <t>淮北校春旅游文化发展有限公司</t>
  </si>
  <si>
    <t>安徽极速生物科技股份有限公司</t>
  </si>
  <si>
    <t>安徽省虹源饲料科技有限公司</t>
  </si>
  <si>
    <t>安徽鑫邦饲料股份有限公司</t>
  </si>
  <si>
    <t>安徽杨府锦调味食品股份有限公司</t>
  </si>
  <si>
    <t>淮北徽香昱原早餐工程有限公司</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</si>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</sst>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 numFmtId="179" formatCode="0.0_ "/>
    <numFmt numFmtId="180" formatCode="0.0000_ "/>
    <numFmt numFmtId="181" formatCode="0.000_ "/>
    <numFmt numFmtId="182" formatCode="0.00_);[Red]\(0.00\)"/>
    <numFmt numFmtId="183" formatCode="#,##0.0000_ "/>
    <numFmt numFmtId="184" formatCode="#,##0.000_ "/>
    <numFmt numFmtId="185" formatCode="#,##0.00000000_ "/>
  </numFmts>
  <fonts count="76">
    <font>
      <sz val="11"/>
      <color theme="1"/>
      <name val="宋体"/>
      <charset val="134"/>
      <scheme val="minor"/>
    </font>
    <font>
      <sz val="10"/>
      <name val="仿宋"/>
      <charset val="134"/>
    </font>
    <font>
      <sz val="11"/>
      <name val="宋体"/>
      <charset val="134"/>
      <scheme val="minor"/>
    </font>
    <font>
      <b/>
      <sz val="22"/>
      <color theme="1"/>
      <name val="仿宋"/>
      <charset val="134"/>
    </font>
    <font>
      <b/>
      <sz val="12"/>
      <name val="仿宋"/>
      <charset val="134"/>
    </font>
    <font>
      <b/>
      <sz val="10"/>
      <name val="仿宋"/>
      <charset val="134"/>
    </font>
    <font>
      <b/>
      <sz val="10"/>
      <color rgb="FF000000"/>
      <name val="仿宋"/>
      <charset val="134"/>
    </font>
    <font>
      <sz val="10"/>
      <color rgb="FF000000"/>
      <name val="仿宋"/>
      <charset val="134"/>
    </font>
    <font>
      <sz val="10"/>
      <color rgb="FF000000"/>
      <name val="仿宋"/>
      <charset val="204"/>
    </font>
    <font>
      <b/>
      <sz val="11"/>
      <color rgb="FF000000"/>
      <name val="仿宋"/>
      <charset val="134"/>
    </font>
    <font>
      <b/>
      <sz val="11"/>
      <name val="仿宋"/>
      <charset val="134"/>
    </font>
    <font>
      <sz val="11"/>
      <color theme="1"/>
      <name val="仿宋"/>
      <charset val="134"/>
    </font>
    <font>
      <sz val="11"/>
      <color rgb="FF000000"/>
      <name val="仿宋"/>
      <charset val="134"/>
    </font>
    <font>
      <sz val="12"/>
      <color rgb="FF000000"/>
      <name val="仿宋"/>
      <charset val="134"/>
    </font>
    <font>
      <sz val="12"/>
      <color theme="1"/>
      <name val="仿宋"/>
      <charset val="134"/>
    </font>
    <font>
      <sz val="12"/>
      <color rgb="FF000000"/>
      <name val="仿宋"/>
      <charset val="204"/>
    </font>
    <font>
      <sz val="10"/>
      <color theme="1"/>
      <name val="仿宋"/>
      <charset val="134"/>
    </font>
    <font>
      <b/>
      <sz val="18"/>
      <color theme="1"/>
      <name val="仿宋"/>
      <charset val="134"/>
    </font>
    <font>
      <b/>
      <sz val="12"/>
      <color rgb="FF000000"/>
      <name val="仿宋"/>
      <charset val="134"/>
    </font>
    <font>
      <sz val="12"/>
      <color theme="1"/>
      <name val="宋体"/>
      <charset val="134"/>
      <scheme val="minor"/>
    </font>
    <font>
      <sz val="11"/>
      <color rgb="FF000000"/>
      <name val="宋体"/>
      <charset val="134"/>
      <scheme val="minor"/>
    </font>
    <font>
      <sz val="11"/>
      <color rgb="FFFF0000"/>
      <name val="宋体"/>
      <charset val="134"/>
      <scheme val="minor"/>
    </font>
    <font>
      <sz val="12"/>
      <name val="仿宋"/>
      <charset val="134"/>
    </font>
    <font>
      <sz val="12"/>
      <color rgb="FF000000"/>
      <name val="宋体"/>
      <charset val="134"/>
      <scheme val="minor"/>
    </font>
    <font>
      <sz val="12"/>
      <color rgb="FFFF0000"/>
      <name val="宋体"/>
      <charset val="134"/>
      <scheme val="minor"/>
    </font>
    <font>
      <sz val="12"/>
      <name val="宋体"/>
      <charset val="134"/>
      <scheme val="minor"/>
    </font>
    <font>
      <sz val="12"/>
      <color rgb="FFFF0000"/>
      <name val="仿宋"/>
      <charset val="134"/>
    </font>
    <font>
      <sz val="11"/>
      <name val="仿宋"/>
      <charset val="134"/>
    </font>
    <font>
      <b/>
      <sz val="22"/>
      <name val="仿宋"/>
      <charset val="134"/>
    </font>
    <font>
      <sz val="12"/>
      <name val="仿宋"/>
      <charset val="0"/>
    </font>
    <font>
      <sz val="12"/>
      <color rgb="FF000000"/>
      <name val="仿宋"/>
      <charset val="0"/>
    </font>
    <font>
      <sz val="11"/>
      <color rgb="FF000000"/>
      <name val="仿宋"/>
      <charset val="204"/>
    </font>
    <font>
      <b/>
      <sz val="11"/>
      <color theme="1"/>
      <name val="仿宋"/>
      <charset val="134"/>
    </font>
    <font>
      <sz val="11"/>
      <color rgb="FF000000"/>
      <name val="仿宋"/>
      <charset val="0"/>
    </font>
    <font>
      <sz val="11"/>
      <name val="仿宋"/>
      <charset val="0"/>
    </font>
    <font>
      <sz val="11"/>
      <color rgb="FFFF0000"/>
      <name val="仿宋"/>
      <charset val="134"/>
    </font>
    <font>
      <sz val="9"/>
      <color rgb="FF000000"/>
      <name val="仿宋"/>
      <charset val="134"/>
    </font>
    <font>
      <b/>
      <sz val="18"/>
      <color theme="1"/>
      <name val="宋体"/>
      <charset val="134"/>
      <scheme val="minor"/>
    </font>
    <font>
      <b/>
      <sz val="10"/>
      <color theme="1"/>
      <name val="仿宋"/>
      <charset val="134"/>
    </font>
    <font>
      <sz val="9"/>
      <name val="仿宋"/>
      <charset val="0"/>
    </font>
    <font>
      <sz val="9"/>
      <color rgb="FF000000"/>
      <name val="仿宋"/>
      <charset val="0"/>
    </font>
    <font>
      <sz val="9"/>
      <name val="仿宋"/>
      <charset val="134"/>
    </font>
    <font>
      <sz val="11"/>
      <color theme="1"/>
      <name val="方正仿宋_GB2312"/>
      <charset val="134"/>
    </font>
    <font>
      <b/>
      <sz val="36"/>
      <color theme="1"/>
      <name val="仿宋"/>
      <charset val="134"/>
    </font>
    <font>
      <b/>
      <sz val="18"/>
      <color rgb="FF000000"/>
      <name val="仿宋"/>
      <charset val="134"/>
    </font>
    <font>
      <b/>
      <sz val="20"/>
      <color theme="1"/>
      <name val="仿宋"/>
      <charset val="134"/>
    </font>
    <font>
      <b/>
      <sz val="20"/>
      <color rgb="FF000000"/>
      <name val="仿宋"/>
      <charset val="134"/>
    </font>
    <font>
      <b/>
      <sz val="20"/>
      <color theme="1"/>
      <name val="华文仿宋"/>
      <charset val="134"/>
    </font>
    <font>
      <sz val="20"/>
      <color rgb="FF000000"/>
      <name val="仿宋"/>
      <charset val="134"/>
    </font>
    <font>
      <sz val="18"/>
      <color rgb="FF000000"/>
      <name val="仿宋"/>
      <charset val="134"/>
    </font>
    <font>
      <sz val="18"/>
      <color rgb="FF000000"/>
      <name val="Times New Roman"/>
      <charset val="134"/>
    </font>
    <font>
      <sz val="18"/>
      <color theme="1"/>
      <name val="Times New Roman"/>
      <charset val="134"/>
    </font>
    <font>
      <sz val="18"/>
      <name val="Times New Roman"/>
      <charset val="134"/>
    </font>
    <font>
      <b/>
      <sz val="26"/>
      <color theme="1"/>
      <name val="仿宋"/>
      <charset val="134"/>
    </font>
    <font>
      <b/>
      <sz val="18"/>
      <color theme="1"/>
      <name val="华文仿宋"/>
      <charset val="134"/>
    </font>
    <font>
      <b/>
      <sz val="18"/>
      <color rgb="FF000000"/>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0" fillId="2" borderId="17"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8" applyNumberFormat="0" applyFill="0" applyAlignment="0" applyProtection="0">
      <alignment vertical="center"/>
    </xf>
    <xf numFmtId="0" fontId="62" fillId="0" borderId="18" applyNumberFormat="0" applyFill="0" applyAlignment="0" applyProtection="0">
      <alignment vertical="center"/>
    </xf>
    <xf numFmtId="0" fontId="63" fillId="0" borderId="19" applyNumberFormat="0" applyFill="0" applyAlignment="0" applyProtection="0">
      <alignment vertical="center"/>
    </xf>
    <xf numFmtId="0" fontId="63" fillId="0" borderId="0" applyNumberFormat="0" applyFill="0" applyBorder="0" applyAlignment="0" applyProtection="0">
      <alignment vertical="center"/>
    </xf>
    <xf numFmtId="0" fontId="64" fillId="3" borderId="20" applyNumberFormat="0" applyAlignment="0" applyProtection="0">
      <alignment vertical="center"/>
    </xf>
    <xf numFmtId="0" fontId="65" fillId="4" borderId="21" applyNumberFormat="0" applyAlignment="0" applyProtection="0">
      <alignment vertical="center"/>
    </xf>
    <xf numFmtId="0" fontId="66" fillId="4" borderId="20" applyNumberFormat="0" applyAlignment="0" applyProtection="0">
      <alignment vertical="center"/>
    </xf>
    <xf numFmtId="0" fontId="67" fillId="5" borderId="22" applyNumberFormat="0" applyAlignment="0" applyProtection="0">
      <alignment vertical="center"/>
    </xf>
    <xf numFmtId="0" fontId="68" fillId="0" borderId="23" applyNumberFormat="0" applyFill="0" applyAlignment="0" applyProtection="0">
      <alignment vertical="center"/>
    </xf>
    <xf numFmtId="0" fontId="69" fillId="0" borderId="24" applyNumberFormat="0" applyFill="0" applyAlignment="0" applyProtection="0">
      <alignment vertical="center"/>
    </xf>
    <xf numFmtId="0" fontId="70" fillId="6" borderId="0" applyNumberFormat="0" applyBorder="0" applyAlignment="0" applyProtection="0">
      <alignment vertical="center"/>
    </xf>
    <xf numFmtId="0" fontId="71" fillId="7" borderId="0" applyNumberFormat="0" applyBorder="0" applyAlignment="0" applyProtection="0">
      <alignment vertical="center"/>
    </xf>
    <xf numFmtId="0" fontId="72" fillId="8" borderId="0" applyNumberFormat="0" applyBorder="0" applyAlignment="0" applyProtection="0">
      <alignment vertical="center"/>
    </xf>
    <xf numFmtId="0" fontId="73" fillId="9" borderId="0" applyNumberFormat="0" applyBorder="0" applyAlignment="0" applyProtection="0">
      <alignment vertical="center"/>
    </xf>
    <xf numFmtId="0" fontId="74" fillId="10" borderId="0" applyNumberFormat="0" applyBorder="0" applyAlignment="0" applyProtection="0">
      <alignment vertical="center"/>
    </xf>
    <xf numFmtId="0" fontId="74" fillId="11" borderId="0" applyNumberFormat="0" applyBorder="0" applyAlignment="0" applyProtection="0">
      <alignment vertical="center"/>
    </xf>
    <xf numFmtId="0" fontId="73" fillId="12" borderId="0" applyNumberFormat="0" applyBorder="0" applyAlignment="0" applyProtection="0">
      <alignment vertical="center"/>
    </xf>
    <xf numFmtId="0" fontId="73" fillId="13" borderId="0" applyNumberFormat="0" applyBorder="0" applyAlignment="0" applyProtection="0">
      <alignment vertical="center"/>
    </xf>
    <xf numFmtId="0" fontId="74" fillId="14" borderId="0" applyNumberFormat="0" applyBorder="0" applyAlignment="0" applyProtection="0">
      <alignment vertical="center"/>
    </xf>
    <xf numFmtId="0" fontId="74" fillId="15" borderId="0" applyNumberFormat="0" applyBorder="0" applyAlignment="0" applyProtection="0">
      <alignment vertical="center"/>
    </xf>
    <xf numFmtId="0" fontId="73" fillId="16" borderId="0" applyNumberFormat="0" applyBorder="0" applyAlignment="0" applyProtection="0">
      <alignment vertical="center"/>
    </xf>
    <xf numFmtId="0" fontId="73" fillId="17" borderId="0" applyNumberFormat="0" applyBorder="0" applyAlignment="0" applyProtection="0">
      <alignment vertical="center"/>
    </xf>
    <xf numFmtId="0" fontId="74" fillId="18" borderId="0" applyNumberFormat="0" applyBorder="0" applyAlignment="0" applyProtection="0">
      <alignment vertical="center"/>
    </xf>
    <xf numFmtId="0" fontId="74" fillId="19" borderId="0" applyNumberFormat="0" applyBorder="0" applyAlignment="0" applyProtection="0">
      <alignment vertical="center"/>
    </xf>
    <xf numFmtId="0" fontId="73" fillId="20" borderId="0" applyNumberFormat="0" applyBorder="0" applyAlignment="0" applyProtection="0">
      <alignment vertical="center"/>
    </xf>
    <xf numFmtId="0" fontId="73" fillId="21" borderId="0" applyNumberFormat="0" applyBorder="0" applyAlignment="0" applyProtection="0">
      <alignment vertical="center"/>
    </xf>
    <xf numFmtId="0" fontId="74" fillId="22" borderId="0" applyNumberFormat="0" applyBorder="0" applyAlignment="0" applyProtection="0">
      <alignment vertical="center"/>
    </xf>
    <xf numFmtId="0" fontId="74" fillId="23" borderId="0" applyNumberFormat="0" applyBorder="0" applyAlignment="0" applyProtection="0">
      <alignment vertical="center"/>
    </xf>
    <xf numFmtId="0" fontId="73" fillId="24" borderId="0" applyNumberFormat="0" applyBorder="0" applyAlignment="0" applyProtection="0">
      <alignment vertical="center"/>
    </xf>
    <xf numFmtId="0" fontId="73" fillId="25" borderId="0" applyNumberFormat="0" applyBorder="0" applyAlignment="0" applyProtection="0">
      <alignment vertical="center"/>
    </xf>
    <xf numFmtId="0" fontId="74" fillId="26" borderId="0" applyNumberFormat="0" applyBorder="0" applyAlignment="0" applyProtection="0">
      <alignment vertical="center"/>
    </xf>
    <xf numFmtId="0" fontId="74" fillId="27" borderId="0" applyNumberFormat="0" applyBorder="0" applyAlignment="0" applyProtection="0">
      <alignment vertical="center"/>
    </xf>
    <xf numFmtId="0" fontId="73" fillId="28" borderId="0" applyNumberFormat="0" applyBorder="0" applyAlignment="0" applyProtection="0">
      <alignment vertical="center"/>
    </xf>
    <xf numFmtId="0" fontId="73" fillId="29" borderId="0" applyNumberFormat="0" applyBorder="0" applyAlignment="0" applyProtection="0">
      <alignment vertical="center"/>
    </xf>
    <xf numFmtId="0" fontId="74" fillId="30" borderId="0" applyNumberFormat="0" applyBorder="0" applyAlignment="0" applyProtection="0">
      <alignment vertical="center"/>
    </xf>
    <xf numFmtId="0" fontId="74" fillId="31" borderId="0" applyNumberFormat="0" applyBorder="0" applyAlignment="0" applyProtection="0">
      <alignment vertical="center"/>
    </xf>
    <xf numFmtId="0" fontId="73" fillId="32" borderId="0" applyNumberFormat="0" applyBorder="0" applyAlignment="0" applyProtection="0">
      <alignment vertical="center"/>
    </xf>
  </cellStyleXfs>
  <cellXfs count="336">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2" xfId="0" applyFont="1" applyBorder="1" applyAlignment="1">
      <alignment horizontal="center" vertical="center" wrapText="1"/>
    </xf>
    <xf numFmtId="178" fontId="7" fillId="0" borderId="2" xfId="0" applyNumberFormat="1" applyFont="1" applyBorder="1" applyAlignment="1">
      <alignment horizontal="center" vertical="center" wrapText="1"/>
    </xf>
    <xf numFmtId="179" fontId="7" fillId="0" borderId="2" xfId="0" applyNumberFormat="1" applyFont="1" applyBorder="1" applyAlignment="1">
      <alignment horizontal="center" vertical="center" wrapText="1"/>
    </xf>
    <xf numFmtId="177" fontId="7" fillId="0" borderId="2" xfId="0" applyNumberFormat="1" applyFont="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180"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176"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7"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xf>
    <xf numFmtId="0" fontId="7" fillId="0" borderId="0" xfId="0" applyFont="1" applyAlignment="1">
      <alignment horizontal="center" vertical="center"/>
    </xf>
    <xf numFmtId="176" fontId="7" fillId="0" borderId="1" xfId="0" applyNumberFormat="1" applyFont="1" applyFill="1" applyBorder="1" applyAlignment="1">
      <alignment horizontal="center" vertical="center"/>
    </xf>
    <xf numFmtId="0" fontId="7" fillId="0" borderId="2" xfId="0" applyFont="1" applyBorder="1" applyAlignment="1">
      <alignment horizontal="center" vertical="center"/>
    </xf>
    <xf numFmtId="176" fontId="1" fillId="0" borderId="3" xfId="0" applyNumberFormat="1" applyFont="1" applyFill="1" applyBorder="1" applyAlignment="1">
      <alignment horizontal="center" vertical="center" wrapText="1"/>
    </xf>
    <xf numFmtId="10" fontId="1" fillId="0" borderId="3"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xf>
    <xf numFmtId="176" fontId="1" fillId="0" borderId="1" xfId="0" applyNumberFormat="1" applyFont="1" applyFill="1" applyBorder="1" applyAlignment="1">
      <alignment horizontal="right" vertical="center"/>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 fontId="7" fillId="0" borderId="2" xfId="0" applyNumberFormat="1" applyFont="1" applyBorder="1" applyAlignment="1">
      <alignment horizontal="center" vertical="center" wrapText="1"/>
    </xf>
    <xf numFmtId="176" fontId="1" fillId="0" borderId="4" xfId="0" applyNumberFormat="1" applyFont="1" applyFill="1" applyBorder="1" applyAlignment="1">
      <alignment horizontal="right" vertical="center"/>
    </xf>
    <xf numFmtId="176" fontId="1" fillId="0" borderId="2" xfId="0" applyNumberFormat="1" applyFont="1" applyFill="1" applyBorder="1" applyAlignment="1">
      <alignment horizontal="center" vertical="center"/>
    </xf>
    <xf numFmtId="10" fontId="1" fillId="0" borderId="1" xfId="0" applyNumberFormat="1" applyFont="1" applyFill="1" applyBorder="1" applyAlignment="1">
      <alignment horizontal="center" vertical="center" wrapText="1"/>
    </xf>
    <xf numFmtId="177" fontId="7" fillId="0" borderId="2" xfId="0" applyNumberFormat="1" applyFont="1" applyBorder="1" applyAlignment="1">
      <alignment horizontal="center" vertical="center"/>
    </xf>
    <xf numFmtId="0" fontId="8" fillId="0" borderId="2" xfId="0" applyFont="1" applyBorder="1" applyAlignment="1">
      <alignment horizontal="center" vertical="top" wrapText="1"/>
    </xf>
    <xf numFmtId="43" fontId="1" fillId="0" borderId="1" xfId="0" applyNumberFormat="1" applyFont="1" applyFill="1" applyBorder="1" applyAlignment="1">
      <alignment horizontal="center" vertical="center"/>
    </xf>
    <xf numFmtId="10" fontId="1" fillId="0" borderId="1" xfId="0" applyNumberFormat="1" applyFont="1" applyFill="1" applyBorder="1" applyAlignment="1">
      <alignment horizontal="center" vertical="center"/>
    </xf>
    <xf numFmtId="43"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0" xfId="0" applyFont="1" applyFill="1" applyBorder="1" applyAlignment="1">
      <alignment vertical="center"/>
    </xf>
    <xf numFmtId="0" fontId="0" fillId="0" borderId="0" xfId="0"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177" fontId="11" fillId="0" borderId="1" xfId="0" applyNumberFormat="1" applyFont="1" applyBorder="1">
      <alignment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0" fillId="0" borderId="1" xfId="0" applyBorder="1">
      <alignment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5" fillId="0" borderId="2" xfId="0" applyFont="1" applyBorder="1" applyAlignment="1">
      <alignment horizontal="center" vertical="top" wrapText="1"/>
    </xf>
    <xf numFmtId="177" fontId="13" fillId="0" borderId="2" xfId="0" applyNumberFormat="1" applyFont="1" applyBorder="1" applyAlignment="1">
      <alignment horizontal="center" vertical="center" wrapText="1"/>
    </xf>
    <xf numFmtId="0" fontId="11" fillId="0" borderId="1" xfId="0" applyFont="1" applyBorder="1">
      <alignment vertical="center"/>
    </xf>
    <xf numFmtId="0" fontId="11" fillId="0" borderId="1" xfId="0" applyFont="1" applyBorder="1" applyAlignment="1">
      <alignment horizontal="center" vertical="center"/>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1" fillId="0" borderId="1" xfId="0" applyNumberFormat="1" applyFont="1" applyBorder="1" applyAlignment="1">
      <alignment horizontal="center" vertical="center"/>
    </xf>
    <xf numFmtId="176" fontId="11" fillId="0" borderId="1" xfId="0" applyNumberFormat="1" applyFont="1" applyBorder="1" applyAlignment="1">
      <alignment horizontal="right" vertical="center"/>
    </xf>
    <xf numFmtId="0" fontId="17" fillId="0" borderId="0" xfId="0" applyFont="1" applyAlignment="1">
      <alignment horizontal="center" vertical="center" wrapText="1"/>
    </xf>
    <xf numFmtId="0" fontId="18" fillId="0" borderId="1" xfId="0" applyFont="1" applyBorder="1" applyAlignment="1">
      <alignment horizontal="center" vertical="center" wrapText="1"/>
    </xf>
    <xf numFmtId="176" fontId="4" fillId="0" borderId="5"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181"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2" xfId="0" applyFont="1" applyBorder="1" applyAlignment="1">
      <alignment horizontal="center" vertical="center" wrapText="1"/>
    </xf>
    <xf numFmtId="0" fontId="20" fillId="0" borderId="0" xfId="0" applyFont="1">
      <alignment vertical="center"/>
    </xf>
    <xf numFmtId="0" fontId="21" fillId="0" borderId="0" xfId="0" applyFont="1">
      <alignment vertical="center"/>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3" fillId="0" borderId="3" xfId="0" applyFont="1" applyBorder="1" applyAlignment="1">
      <alignment horizontal="center" vertical="center" wrapText="1"/>
    </xf>
    <xf numFmtId="0" fontId="22" fillId="0"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3"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4" xfId="0" applyFont="1" applyFill="1" applyBorder="1" applyAlignment="1">
      <alignment horizontal="center" vertical="center" wrapText="1"/>
    </xf>
    <xf numFmtId="181" fontId="22" fillId="0" borderId="14"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181" fontId="22" fillId="0" borderId="1" xfId="0" applyNumberFormat="1" applyFont="1" applyFill="1" applyBorder="1" applyAlignment="1">
      <alignment horizontal="center" vertical="center" wrapText="1"/>
    </xf>
    <xf numFmtId="0" fontId="26" fillId="0" borderId="1" xfId="0" applyFont="1" applyBorder="1" applyAlignment="1">
      <alignment horizontal="center" vertical="center" wrapText="1"/>
    </xf>
    <xf numFmtId="181" fontId="25" fillId="0" borderId="1" xfId="0" applyNumberFormat="1" applyFont="1" applyFill="1" applyBorder="1" applyAlignment="1">
      <alignment horizontal="center" vertical="center" wrapText="1"/>
    </xf>
    <xf numFmtId="0" fontId="27" fillId="0" borderId="0" xfId="0" applyFont="1" applyFill="1" applyAlignment="1">
      <alignment horizontal="center" vertical="center"/>
    </xf>
    <xf numFmtId="0" fontId="27" fillId="0" borderId="0" xfId="0" applyFont="1" applyFill="1" applyAlignment="1">
      <alignment vertical="center"/>
    </xf>
    <xf numFmtId="0" fontId="27" fillId="0" borderId="0" xfId="0" applyFont="1" applyFill="1" applyAlignment="1">
      <alignment vertical="center" wrapText="1"/>
    </xf>
    <xf numFmtId="0" fontId="28" fillId="0" borderId="0" xfId="0"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xf>
    <xf numFmtId="0" fontId="22" fillId="0" borderId="1" xfId="0" applyFont="1" applyFill="1" applyBorder="1" applyAlignment="1">
      <alignment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7" fillId="0" borderId="0" xfId="0" applyFont="1" applyFill="1">
      <alignment vertical="center"/>
    </xf>
    <xf numFmtId="0" fontId="1" fillId="0" borderId="0" xfId="0" applyFont="1" applyFill="1" applyAlignment="1">
      <alignment horizontal="center" vertical="center"/>
    </xf>
    <xf numFmtId="0" fontId="11" fillId="0" borderId="0" xfId="0" applyFont="1" applyFill="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 xfId="0" applyFont="1" applyFill="1" applyBorder="1" applyAlignment="1">
      <alignment horizontal="center" vertical="center"/>
    </xf>
    <xf numFmtId="176" fontId="16" fillId="0" borderId="1" xfId="0" applyNumberFormat="1" applyFont="1" applyFill="1" applyBorder="1" applyAlignment="1">
      <alignment horizontal="center" vertical="center"/>
    </xf>
    <xf numFmtId="0" fontId="1" fillId="0" borderId="0" xfId="0" applyFont="1" applyFill="1">
      <alignment vertical="center"/>
    </xf>
    <xf numFmtId="0" fontId="0" fillId="0" borderId="0" xfId="0" applyFill="1">
      <alignment vertical="center"/>
    </xf>
    <xf numFmtId="0" fontId="2"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8" fillId="0" borderId="5"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6"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9" fillId="0" borderId="1" xfId="0" applyFont="1" applyBorder="1" applyAlignment="1">
      <alignment horizontal="center" vertical="center" wrapText="1"/>
    </xf>
    <xf numFmtId="177" fontId="30"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176" fontId="13" fillId="0" borderId="1" xfId="0" applyNumberFormat="1" applyFont="1" applyFill="1" applyBorder="1" applyAlignment="1">
      <alignment horizontal="center" vertical="center" wrapText="1"/>
    </xf>
    <xf numFmtId="177" fontId="13" fillId="0" borderId="1" xfId="0" applyNumberFormat="1" applyFont="1" applyBorder="1" applyAlignment="1">
      <alignment horizontal="center" vertical="center" wrapText="1"/>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2" fillId="0" borderId="6" xfId="0" applyFont="1" applyFill="1" applyBorder="1" applyAlignment="1">
      <alignment horizontal="center" vertical="center"/>
    </xf>
    <xf numFmtId="0" fontId="14" fillId="0" borderId="0" xfId="0" applyFont="1" applyFill="1" applyAlignment="1">
      <alignment horizontal="center" vertical="center"/>
    </xf>
    <xf numFmtId="0" fontId="11" fillId="0" borderId="0" xfId="0" applyNumberFormat="1" applyFont="1" applyFill="1" applyAlignment="1">
      <alignment horizontal="center" vertical="center"/>
    </xf>
    <xf numFmtId="0" fontId="11" fillId="0" borderId="0" xfId="0" applyFont="1" applyFill="1" applyAlignment="1">
      <alignment horizontal="center" vertical="center" wrapText="1"/>
    </xf>
    <xf numFmtId="0" fontId="6" fillId="0" borderId="3"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2" xfId="0" applyFont="1" applyBorder="1" applyAlignment="1">
      <alignment horizontal="center" vertical="center" wrapText="1"/>
    </xf>
    <xf numFmtId="0" fontId="11" fillId="0" borderId="4" xfId="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0" fontId="12" fillId="0" borderId="0" xfId="0" applyFont="1" applyFill="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0" fontId="14" fillId="0" borderId="1" xfId="0" applyFont="1" applyFill="1" applyBorder="1">
      <alignment vertical="center"/>
    </xf>
    <xf numFmtId="0" fontId="13" fillId="0" borderId="2" xfId="0" applyFont="1" applyFill="1" applyBorder="1" applyAlignment="1">
      <alignment horizontal="center" vertical="center"/>
    </xf>
    <xf numFmtId="176" fontId="14" fillId="0" borderId="3" xfId="0" applyNumberFormat="1" applyFont="1" applyFill="1" applyBorder="1" applyAlignment="1">
      <alignment horizontal="center" vertical="center"/>
    </xf>
    <xf numFmtId="176" fontId="22" fillId="0" borderId="5"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9" fillId="0" borderId="1" xfId="0" applyFont="1" applyFill="1" applyBorder="1">
      <alignment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0" xfId="0" applyFont="1" applyFill="1">
      <alignment vertical="center"/>
    </xf>
    <xf numFmtId="176" fontId="11" fillId="0" borderId="0" xfId="0" applyNumberFormat="1" applyFont="1" applyFill="1">
      <alignment vertical="center"/>
    </xf>
    <xf numFmtId="0" fontId="3" fillId="0" borderId="0" xfId="0" applyFont="1" applyFill="1" applyAlignment="1">
      <alignment horizontal="center" vertical="center" wrapText="1"/>
    </xf>
    <xf numFmtId="177" fontId="5" fillId="0" borderId="1" xfId="0" applyNumberFormat="1" applyFont="1" applyFill="1" applyBorder="1" applyAlignment="1">
      <alignment horizontal="center" vertical="center" wrapText="1"/>
    </xf>
    <xf numFmtId="179" fontId="12" fillId="0" borderId="2" xfId="0" applyNumberFormat="1" applyFont="1" applyBorder="1" applyAlignment="1">
      <alignment horizontal="center" vertical="center" wrapText="1"/>
    </xf>
    <xf numFmtId="178" fontId="12" fillId="0" borderId="2" xfId="0" applyNumberFormat="1" applyFont="1" applyBorder="1" applyAlignment="1">
      <alignment horizontal="center" vertical="center" wrapText="1"/>
    </xf>
    <xf numFmtId="182" fontId="12" fillId="0" borderId="2" xfId="0" applyNumberFormat="1" applyFont="1" applyBorder="1" applyAlignment="1">
      <alignment horizontal="center" vertical="center" wrapText="1"/>
    </xf>
    <xf numFmtId="0" fontId="31" fillId="0" borderId="2" xfId="0" applyFont="1" applyBorder="1" applyAlignment="1">
      <alignment horizontal="center" vertical="top" wrapText="1"/>
    </xf>
    <xf numFmtId="0" fontId="11" fillId="0" borderId="0" xfId="0" applyFont="1" applyFill="1" applyAlignment="1">
      <alignment vertical="center" wrapText="1"/>
    </xf>
    <xf numFmtId="176" fontId="22"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13" fillId="0" borderId="0" xfId="0" applyFont="1" applyAlignment="1">
      <alignment horizontal="center" vertical="center"/>
    </xf>
    <xf numFmtId="0" fontId="14" fillId="0" borderId="1" xfId="0" applyNumberFormat="1" applyFont="1" applyFill="1" applyBorder="1" applyAlignment="1">
      <alignment horizontal="center" vertical="center" wrapText="1"/>
    </xf>
    <xf numFmtId="0" fontId="32" fillId="0" borderId="5" xfId="0" applyFont="1" applyFill="1" applyBorder="1" applyAlignment="1">
      <alignment horizontal="center" vertical="center"/>
    </xf>
    <xf numFmtId="0" fontId="32" fillId="0" borderId="6"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181" fontId="0" fillId="0" borderId="0" xfId="0" applyNumberFormat="1" applyFill="1">
      <alignment vertical="center"/>
    </xf>
    <xf numFmtId="180" fontId="0" fillId="0" borderId="0" xfId="0" applyNumberFormat="1" applyFill="1">
      <alignment vertical="center"/>
    </xf>
    <xf numFmtId="176" fontId="0" fillId="0" borderId="0" xfId="0" applyNumberFormat="1" applyFill="1" applyAlignment="1">
      <alignment horizontal="center" vertical="center"/>
    </xf>
    <xf numFmtId="0" fontId="28" fillId="0" borderId="0" xfId="0" applyFont="1" applyFill="1" applyAlignment="1">
      <alignment horizontal="center" vertical="center" wrapText="1"/>
    </xf>
    <xf numFmtId="181" fontId="10" fillId="0" borderId="1" xfId="0" applyNumberFormat="1" applyFont="1" applyFill="1" applyBorder="1" applyAlignment="1">
      <alignment horizontal="center" vertical="center" wrapText="1"/>
    </xf>
    <xf numFmtId="180"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0" fillId="0" borderId="14" xfId="0" applyNumberFormat="1" applyFont="1" applyFill="1" applyBorder="1" applyAlignment="1">
      <alignment horizontal="center" vertical="center" wrapText="1"/>
    </xf>
    <xf numFmtId="0" fontId="27" fillId="0" borderId="2" xfId="0" applyFont="1" applyBorder="1" applyAlignment="1">
      <alignment horizontal="center" vertical="center"/>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9" xfId="0" applyFont="1" applyBorder="1" applyAlignment="1">
      <alignment horizontal="center" vertical="center" wrapText="1"/>
    </xf>
    <xf numFmtId="4" fontId="33" fillId="0" borderId="9" xfId="0" applyNumberFormat="1" applyFont="1" applyBorder="1" applyAlignment="1">
      <alignment horizontal="center" vertical="center" wrapText="1"/>
    </xf>
    <xf numFmtId="178" fontId="33" fillId="0" borderId="9" xfId="0" applyNumberFormat="1" applyFont="1" applyBorder="1" applyAlignment="1">
      <alignment horizontal="center" vertical="center" wrapText="1"/>
    </xf>
    <xf numFmtId="177" fontId="33" fillId="0" borderId="9" xfId="0" applyNumberFormat="1" applyFont="1" applyBorder="1" applyAlignment="1">
      <alignment horizontal="center" vertical="center" wrapText="1"/>
    </xf>
    <xf numFmtId="0" fontId="27" fillId="0" borderId="2" xfId="0" applyFont="1" applyBorder="1" applyAlignment="1">
      <alignment horizontal="center" vertical="center" wrapText="1"/>
    </xf>
    <xf numFmtId="0" fontId="27" fillId="0" borderId="9" xfId="0" applyFont="1" applyBorder="1" applyAlignment="1">
      <alignment horizontal="center" vertical="center" wrapText="1"/>
    </xf>
    <xf numFmtId="4" fontId="12" fillId="0" borderId="9" xfId="0" applyNumberFormat="1" applyFont="1" applyBorder="1" applyAlignment="1">
      <alignment horizontal="center" vertical="center" wrapText="1"/>
    </xf>
    <xf numFmtId="177" fontId="12" fillId="0" borderId="9" xfId="0" applyNumberFormat="1" applyFont="1" applyBorder="1" applyAlignment="1">
      <alignment horizontal="center" vertical="center" wrapText="1"/>
    </xf>
    <xf numFmtId="178" fontId="12" fillId="0" borderId="9" xfId="0" applyNumberFormat="1" applyFont="1" applyBorder="1" applyAlignment="1">
      <alignment horizontal="center" vertical="center" wrapText="1"/>
    </xf>
    <xf numFmtId="0" fontId="34" fillId="0" borderId="9" xfId="0" applyFont="1" applyBorder="1" applyAlignment="1">
      <alignment horizontal="center" vertical="center" wrapText="1"/>
    </xf>
    <xf numFmtId="176" fontId="12" fillId="0" borderId="1" xfId="0" applyNumberFormat="1"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43" fontId="12" fillId="0" borderId="9" xfId="0" applyNumberFormat="1" applyFont="1" applyBorder="1" applyAlignment="1">
      <alignment horizontal="center" vertical="center" wrapText="1"/>
    </xf>
    <xf numFmtId="176" fontId="35" fillId="0" borderId="1" xfId="0" applyNumberFormat="1" applyFont="1" applyFill="1" applyBorder="1" applyAlignment="1">
      <alignment horizontal="center" vertical="center" wrapText="1"/>
    </xf>
    <xf numFmtId="177" fontId="12" fillId="0" borderId="15" xfId="0" applyNumberFormat="1" applyFont="1" applyBorder="1" applyAlignment="1">
      <alignment horizontal="center" vertical="center" wrapText="1"/>
    </xf>
    <xf numFmtId="176" fontId="11" fillId="0" borderId="3" xfId="0" applyNumberFormat="1" applyFont="1" applyFill="1" applyBorder="1" applyAlignment="1">
      <alignment horizontal="center" vertical="center"/>
    </xf>
    <xf numFmtId="0" fontId="27" fillId="0" borderId="2" xfId="0" applyFont="1" applyFill="1" applyBorder="1" applyAlignment="1">
      <alignment horizontal="center" vertical="center"/>
    </xf>
    <xf numFmtId="176" fontId="13" fillId="0" borderId="2" xfId="0" applyNumberFormat="1" applyFont="1" applyBorder="1" applyAlignment="1">
      <alignment horizontal="center" vertical="center" wrapText="1"/>
    </xf>
    <xf numFmtId="176" fontId="14" fillId="0" borderId="16" xfId="0" applyNumberFormat="1" applyFont="1" applyFill="1" applyBorder="1" applyAlignment="1">
      <alignment horizontal="center" vertical="center" wrapText="1"/>
    </xf>
    <xf numFmtId="176" fontId="13" fillId="0" borderId="1" xfId="0" applyNumberFormat="1" applyFont="1" applyBorder="1" applyAlignment="1">
      <alignment horizontal="center" vertical="center" wrapText="1"/>
    </xf>
    <xf numFmtId="176" fontId="14" fillId="0" borderId="1" xfId="0" applyNumberFormat="1" applyFont="1" applyFill="1" applyBorder="1" applyAlignment="1">
      <alignment horizontal="right" vertical="center"/>
    </xf>
    <xf numFmtId="0" fontId="13" fillId="0" borderId="16" xfId="0" applyFont="1" applyBorder="1" applyAlignment="1">
      <alignment horizontal="center" vertical="center"/>
    </xf>
    <xf numFmtId="0" fontId="14" fillId="0" borderId="0" xfId="0" applyFont="1" applyFill="1">
      <alignment vertical="center"/>
    </xf>
    <xf numFmtId="176" fontId="11" fillId="0" borderId="14" xfId="0" applyNumberFormat="1" applyFont="1" applyFill="1" applyBorder="1" applyAlignment="1">
      <alignment horizontal="center" vertical="center"/>
    </xf>
    <xf numFmtId="0" fontId="27" fillId="0" borderId="0" xfId="0" applyFont="1" applyFill="1" applyAlignment="1">
      <alignment horizontal="right" vertical="center"/>
    </xf>
    <xf numFmtId="0" fontId="28" fillId="0" borderId="0" xfId="0" applyFont="1" applyFill="1" applyAlignment="1">
      <alignment horizontal="center" vertical="center"/>
    </xf>
    <xf numFmtId="0" fontId="5" fillId="0" borderId="1" xfId="0" applyFont="1" applyFill="1" applyBorder="1" applyAlignment="1">
      <alignment vertical="center"/>
    </xf>
    <xf numFmtId="9" fontId="22"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83" fontId="22" fillId="0" borderId="1" xfId="0" applyNumberFormat="1" applyFont="1" applyFill="1" applyBorder="1" applyAlignment="1">
      <alignment horizontal="center" vertical="center"/>
    </xf>
    <xf numFmtId="183" fontId="22"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vertical="center"/>
    </xf>
    <xf numFmtId="0" fontId="11" fillId="0" borderId="0" xfId="0" applyFont="1">
      <alignment vertical="center"/>
    </xf>
    <xf numFmtId="0" fontId="11" fillId="0" borderId="0" xfId="0" applyFont="1" applyAlignment="1">
      <alignment horizontal="center" vertical="center"/>
    </xf>
    <xf numFmtId="0" fontId="6" fillId="0" borderId="1" xfId="0" applyFont="1" applyFill="1" applyBorder="1" applyAlignment="1">
      <alignment horizontal="center" vertical="center"/>
    </xf>
    <xf numFmtId="0" fontId="36" fillId="0" borderId="2" xfId="0" applyFont="1" applyBorder="1" applyAlignment="1">
      <alignment horizontal="center" vertical="center" wrapText="1"/>
    </xf>
    <xf numFmtId="177" fontId="36" fillId="0" borderId="2" xfId="0" applyNumberFormat="1" applyFont="1" applyBorder="1" applyAlignment="1">
      <alignment horizontal="center" vertical="center" wrapText="1"/>
    </xf>
    <xf numFmtId="0" fontId="16" fillId="0" borderId="1" xfId="0" applyFont="1" applyBorder="1" applyAlignment="1">
      <alignment horizontal="center" vertical="center"/>
    </xf>
    <xf numFmtId="0" fontId="37" fillId="0" borderId="0" xfId="0" applyFont="1" applyFill="1" applyAlignment="1">
      <alignment horizontal="center" vertical="center"/>
    </xf>
    <xf numFmtId="0" fontId="5" fillId="0" borderId="1" xfId="0" applyFont="1" applyFill="1" applyBorder="1" applyAlignment="1">
      <alignment vertical="center" wrapText="1"/>
    </xf>
    <xf numFmtId="0" fontId="38" fillId="0" borderId="1" xfId="0"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right" vertical="center" wrapText="1"/>
    </xf>
    <xf numFmtId="182" fontId="16" fillId="0" borderId="1" xfId="0" applyNumberFormat="1" applyFont="1" applyFill="1" applyBorder="1" applyAlignment="1">
      <alignment horizontal="center" vertical="center" wrapText="1"/>
    </xf>
    <xf numFmtId="0" fontId="16" fillId="0" borderId="1" xfId="0" applyFont="1" applyBorder="1">
      <alignment vertical="center"/>
    </xf>
    <xf numFmtId="176" fontId="16" fillId="0" borderId="1" xfId="0" applyNumberFormat="1" applyFont="1" applyBorder="1" applyAlignment="1">
      <alignment horizontal="right" vertical="center"/>
    </xf>
    <xf numFmtId="176" fontId="16" fillId="0" borderId="1" xfId="0" applyNumberFormat="1" applyFont="1" applyBorder="1" applyAlignment="1">
      <alignment horizontal="center" vertical="center"/>
    </xf>
    <xf numFmtId="10" fontId="11"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176" fontId="27"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3" xfId="0" applyFont="1" applyFill="1" applyBorder="1" applyAlignment="1">
      <alignment horizontal="center" vertical="center" wrapText="1"/>
    </xf>
    <xf numFmtId="10" fontId="14" fillId="0" borderId="3" xfId="0" applyNumberFormat="1" applyFont="1" applyFill="1" applyBorder="1" applyAlignment="1">
      <alignment horizontal="center" vertical="center" wrapText="1"/>
    </xf>
    <xf numFmtId="176" fontId="14" fillId="0" borderId="3" xfId="0" applyNumberFormat="1" applyFont="1" applyFill="1" applyBorder="1" applyAlignment="1">
      <alignment horizontal="center" vertical="center" wrapText="1"/>
    </xf>
    <xf numFmtId="0" fontId="13" fillId="0" borderId="9" xfId="0" applyFont="1" applyFill="1" applyBorder="1" applyAlignment="1">
      <alignment horizontal="center" vertical="center"/>
    </xf>
    <xf numFmtId="9" fontId="13" fillId="0" borderId="2" xfId="0" applyNumberFormat="1" applyFont="1" applyBorder="1" applyAlignment="1">
      <alignment horizontal="center" vertical="center" wrapText="1"/>
    </xf>
    <xf numFmtId="180" fontId="13"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xf numFmtId="177" fontId="22" fillId="0" borderId="2" xfId="0" applyNumberFormat="1" applyFont="1" applyBorder="1" applyAlignment="1">
      <alignment horizontal="center" vertical="center" wrapText="1"/>
    </xf>
    <xf numFmtId="180" fontId="22" fillId="0" borderId="2" xfId="0" applyNumberFormat="1" applyFont="1" applyBorder="1" applyAlignment="1">
      <alignment horizontal="center" vertical="center" wrapText="1"/>
    </xf>
    <xf numFmtId="9" fontId="22" fillId="0" borderId="2" xfId="0" applyNumberFormat="1" applyFont="1" applyBorder="1" applyAlignment="1">
      <alignment horizontal="center" vertical="center" wrapText="1"/>
    </xf>
    <xf numFmtId="181" fontId="13" fillId="0" borderId="2" xfId="0" applyNumberFormat="1" applyFont="1" applyBorder="1" applyAlignment="1">
      <alignment horizontal="center" vertical="center" wrapText="1"/>
    </xf>
    <xf numFmtId="0" fontId="12" fillId="0" borderId="0" xfId="0" applyFont="1" applyFill="1">
      <alignment vertical="center"/>
    </xf>
    <xf numFmtId="0" fontId="3" fillId="0" borderId="1" xfId="0" applyFont="1" applyFill="1" applyBorder="1" applyAlignment="1">
      <alignment horizontal="center" vertical="center"/>
    </xf>
    <xf numFmtId="0" fontId="38" fillId="0" borderId="1" xfId="0" applyFont="1" applyFill="1" applyBorder="1" applyAlignment="1">
      <alignment horizontal="center" vertical="center"/>
    </xf>
    <xf numFmtId="0" fontId="39" fillId="0" borderId="1" xfId="0" applyFont="1" applyBorder="1" applyAlignment="1">
      <alignment horizontal="center" vertical="center" wrapText="1"/>
    </xf>
    <xf numFmtId="0" fontId="36" fillId="0" borderId="1" xfId="0" applyFont="1" applyBorder="1" applyAlignment="1">
      <alignment horizontal="center" vertical="center" wrapText="1"/>
    </xf>
    <xf numFmtId="177" fontId="40" fillId="0" borderId="1" xfId="0" applyNumberFormat="1" applyFont="1" applyBorder="1" applyAlignment="1">
      <alignment horizontal="center" vertical="center" wrapText="1"/>
    </xf>
    <xf numFmtId="0" fontId="11" fillId="0" borderId="1" xfId="0" applyFont="1" applyFill="1" applyBorder="1">
      <alignment vertical="center"/>
    </xf>
    <xf numFmtId="179" fontId="36" fillId="0" borderId="1" xfId="0" applyNumberFormat="1" applyFont="1" applyBorder="1" applyAlignment="1">
      <alignment horizontal="center" vertical="center" wrapText="1"/>
    </xf>
    <xf numFmtId="176" fontId="16" fillId="0" borderId="3" xfId="0" applyNumberFormat="1" applyFont="1" applyFill="1" applyBorder="1" applyAlignment="1">
      <alignment horizontal="center" vertical="center"/>
    </xf>
    <xf numFmtId="180" fontId="40" fillId="0" borderId="1" xfId="0" applyNumberFormat="1" applyFont="1" applyBorder="1" applyAlignment="1">
      <alignment horizontal="center" vertical="center" wrapText="1"/>
    </xf>
    <xf numFmtId="181"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33" fillId="0" borderId="1" xfId="0" applyFont="1" applyBorder="1" applyAlignment="1">
      <alignment horizontal="center" vertical="top" wrapText="1"/>
    </xf>
    <xf numFmtId="179" fontId="40" fillId="0" borderId="1" xfId="0" applyNumberFormat="1" applyFont="1" applyBorder="1" applyAlignment="1">
      <alignment horizontal="center" vertical="center" wrapText="1"/>
    </xf>
    <xf numFmtId="0" fontId="12" fillId="0" borderId="1" xfId="0" applyFont="1" applyFill="1" applyBorder="1">
      <alignment vertical="center"/>
    </xf>
    <xf numFmtId="0" fontId="40" fillId="0" borderId="1" xfId="0" applyFont="1" applyBorder="1" applyAlignment="1">
      <alignment horizontal="center" vertical="center" wrapText="1"/>
    </xf>
    <xf numFmtId="0" fontId="31" fillId="0" borderId="1" xfId="0" applyFont="1" applyBorder="1" applyAlignment="1">
      <alignment horizontal="center" vertical="top" wrapText="1"/>
    </xf>
    <xf numFmtId="0" fontId="16" fillId="0" borderId="6" xfId="0" applyFont="1" applyFill="1" applyBorder="1" applyAlignment="1">
      <alignment horizontal="center" vertical="center" wrapText="1"/>
    </xf>
    <xf numFmtId="0" fontId="16" fillId="0" borderId="4" xfId="0" applyFont="1" applyFill="1" applyBorder="1" applyAlignment="1">
      <alignment horizontal="center" vertical="center"/>
    </xf>
    <xf numFmtId="184" fontId="16" fillId="0" borderId="1" xfId="0" applyNumberFormat="1" applyFont="1" applyFill="1" applyBorder="1" applyAlignment="1">
      <alignment horizontal="center" vertical="center"/>
    </xf>
    <xf numFmtId="177" fontId="36" fillId="0" borderId="1" xfId="0" applyNumberFormat="1" applyFont="1" applyBorder="1" applyAlignment="1">
      <alignment horizontal="center" vertical="center" wrapText="1"/>
    </xf>
    <xf numFmtId="177" fontId="40" fillId="0" borderId="1" xfId="0" applyNumberFormat="1" applyFont="1" applyFill="1" applyBorder="1" applyAlignment="1">
      <alignment horizontal="center" vertical="center" wrapText="1"/>
    </xf>
    <xf numFmtId="0" fontId="42" fillId="0" borderId="0" xfId="0" applyFont="1" applyFill="1">
      <alignment vertical="center"/>
    </xf>
    <xf numFmtId="0" fontId="4"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xf>
    <xf numFmtId="0" fontId="0" fillId="0" borderId="0" xfId="0" applyNumberFormat="1">
      <alignment vertical="center"/>
    </xf>
    <xf numFmtId="0" fontId="43" fillId="0" borderId="0" xfId="0" applyFont="1" applyFill="1" applyAlignment="1">
      <alignment horizontal="center" vertical="center"/>
    </xf>
    <xf numFmtId="0" fontId="43" fillId="0" borderId="0" xfId="0" applyNumberFormat="1" applyFont="1" applyFill="1" applyAlignment="1">
      <alignment horizontal="center" vertical="center"/>
    </xf>
    <xf numFmtId="0" fontId="44" fillId="0" borderId="0" xfId="0" applyFont="1" applyFill="1" applyAlignment="1">
      <alignment horizontal="center" vertical="center"/>
    </xf>
    <xf numFmtId="0" fontId="17" fillId="0" borderId="0" xfId="0" applyFont="1" applyFill="1" applyAlignment="1">
      <alignment horizontal="center" vertical="center"/>
    </xf>
    <xf numFmtId="0" fontId="17" fillId="0" borderId="0" xfId="0" applyNumberFormat="1" applyFont="1" applyFill="1" applyAlignment="1">
      <alignment horizontal="center" vertical="center"/>
    </xf>
    <xf numFmtId="0" fontId="45" fillId="0" borderId="0" xfId="0" applyNumberFormat="1" applyFont="1" applyFill="1" applyAlignment="1">
      <alignment horizontal="center" vertical="center"/>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178" fontId="46" fillId="0" borderId="1" xfId="0" applyNumberFormat="1" applyFont="1" applyFill="1" applyBorder="1" applyAlignment="1">
      <alignment horizontal="center" vertical="center"/>
    </xf>
    <xf numFmtId="180" fontId="46" fillId="0" borderId="1" xfId="0" applyNumberFormat="1" applyFont="1" applyFill="1" applyBorder="1" applyAlignment="1">
      <alignment horizontal="center" vertical="center"/>
    </xf>
    <xf numFmtId="0" fontId="46" fillId="0" borderId="1" xfId="0" applyFont="1" applyFill="1" applyBorder="1" applyAlignment="1">
      <alignment horizontal="center" vertical="center"/>
    </xf>
    <xf numFmtId="176" fontId="46" fillId="0" borderId="1" xfId="0" applyNumberFormat="1" applyFont="1" applyFill="1" applyBorder="1" applyAlignment="1">
      <alignment horizontal="center" vertical="center"/>
    </xf>
    <xf numFmtId="0" fontId="46" fillId="0" borderId="1" xfId="0" applyNumberFormat="1" applyFont="1" applyFill="1" applyBorder="1" applyAlignment="1">
      <alignment horizontal="center" vertical="center"/>
    </xf>
    <xf numFmtId="176" fontId="47" fillId="0" borderId="1" xfId="0" applyNumberFormat="1" applyFont="1" applyFill="1" applyBorder="1" applyAlignment="1">
      <alignment horizontal="center" vertical="center"/>
    </xf>
    <xf numFmtId="0" fontId="48" fillId="0" borderId="1" xfId="0" applyFont="1" applyFill="1" applyBorder="1" applyAlignment="1">
      <alignment horizontal="center" vertical="center"/>
    </xf>
    <xf numFmtId="0" fontId="48" fillId="0" borderId="1" xfId="0" applyNumberFormat="1" applyFont="1" applyFill="1" applyBorder="1" applyAlignment="1">
      <alignment horizontal="center" vertical="center"/>
    </xf>
    <xf numFmtId="0" fontId="49" fillId="0" borderId="1" xfId="0" applyFont="1" applyFill="1" applyBorder="1" applyAlignment="1">
      <alignment horizontal="center" vertical="center"/>
    </xf>
    <xf numFmtId="0" fontId="48" fillId="0" borderId="1" xfId="0" applyFont="1" applyFill="1" applyBorder="1" applyAlignment="1">
      <alignment vertical="center"/>
    </xf>
    <xf numFmtId="0" fontId="50" fillId="0" borderId="1" xfId="0" applyFont="1" applyFill="1" applyBorder="1" applyAlignment="1">
      <alignment horizontal="center" vertical="center"/>
    </xf>
    <xf numFmtId="176" fontId="50" fillId="0" borderId="1" xfId="0" applyNumberFormat="1" applyFont="1" applyFill="1" applyBorder="1" applyAlignment="1">
      <alignment horizontal="center" vertical="center"/>
    </xf>
    <xf numFmtId="0" fontId="50" fillId="0" borderId="1" xfId="0" applyNumberFormat="1" applyFont="1" applyFill="1" applyBorder="1" applyAlignment="1">
      <alignment horizontal="center" vertical="center"/>
    </xf>
    <xf numFmtId="176" fontId="51" fillId="0" borderId="1" xfId="0" applyNumberFormat="1" applyFont="1" applyFill="1" applyBorder="1" applyAlignment="1">
      <alignment horizontal="center" vertical="center"/>
    </xf>
    <xf numFmtId="43" fontId="50" fillId="0" borderId="1" xfId="0" applyNumberFormat="1" applyFont="1" applyFill="1" applyBorder="1" applyAlignment="1">
      <alignment horizontal="center" vertical="center"/>
    </xf>
    <xf numFmtId="182" fontId="50" fillId="0" borderId="1" xfId="0" applyNumberFormat="1" applyFont="1" applyFill="1" applyBorder="1" applyAlignment="1">
      <alignment horizontal="center" vertical="center"/>
    </xf>
    <xf numFmtId="43" fontId="51" fillId="0" borderId="1" xfId="0" applyNumberFormat="1" applyFont="1" applyFill="1" applyBorder="1" applyAlignment="1">
      <alignment vertical="center"/>
    </xf>
    <xf numFmtId="0" fontId="49" fillId="0" borderId="3" xfId="0" applyFont="1" applyFill="1" applyBorder="1" applyAlignment="1">
      <alignment horizontal="center" vertical="center"/>
    </xf>
    <xf numFmtId="0" fontId="49" fillId="0" borderId="14" xfId="0" applyFont="1" applyFill="1" applyBorder="1" applyAlignment="1">
      <alignment horizontal="center" vertical="center"/>
    </xf>
    <xf numFmtId="0" fontId="48" fillId="0" borderId="1" xfId="0" applyFont="1" applyFill="1" applyBorder="1" applyAlignment="1">
      <alignment vertical="center" wrapText="1"/>
    </xf>
    <xf numFmtId="176" fontId="52" fillId="0" borderId="1" xfId="0" applyNumberFormat="1" applyFont="1" applyFill="1" applyBorder="1" applyAlignment="1">
      <alignment horizontal="center" vertical="center"/>
    </xf>
    <xf numFmtId="177" fontId="50" fillId="0" borderId="1" xfId="0" applyNumberFormat="1" applyFont="1" applyFill="1" applyBorder="1" applyAlignment="1">
      <alignment horizontal="center" vertical="center"/>
    </xf>
    <xf numFmtId="176" fontId="0" fillId="0" borderId="0" xfId="0" applyNumberFormat="1" applyFill="1" applyAlignment="1">
      <alignment vertical="center"/>
    </xf>
    <xf numFmtId="0" fontId="0" fillId="0" borderId="0" xfId="0" applyNumberFormat="1" applyFill="1" applyAlignment="1">
      <alignment vertical="center"/>
    </xf>
    <xf numFmtId="0" fontId="0" fillId="0" borderId="0" xfId="0" applyFont="1" applyFill="1" applyAlignment="1">
      <alignment vertical="center"/>
    </xf>
    <xf numFmtId="0" fontId="53" fillId="0" borderId="0" xfId="0" applyFont="1" applyFill="1" applyAlignment="1">
      <alignment horizontal="center" vertical="center"/>
    </xf>
    <xf numFmtId="0" fontId="17" fillId="0" borderId="1" xfId="0" applyFont="1" applyFill="1" applyBorder="1" applyAlignment="1">
      <alignment horizontal="center" vertical="center"/>
    </xf>
    <xf numFmtId="0" fontId="17" fillId="0" borderId="1" xfId="0" applyNumberFormat="1" applyFont="1" applyFill="1" applyBorder="1" applyAlignment="1">
      <alignment horizontal="center" vertical="center"/>
    </xf>
    <xf numFmtId="0" fontId="17" fillId="0" borderId="5" xfId="0" applyFont="1" applyFill="1" applyBorder="1" applyAlignment="1">
      <alignment horizontal="center" vertical="center"/>
    </xf>
    <xf numFmtId="176" fontId="54" fillId="0" borderId="1" xfId="0" applyNumberFormat="1" applyFont="1" applyFill="1" applyBorder="1" applyAlignment="1">
      <alignment horizontal="center" vertical="center"/>
    </xf>
    <xf numFmtId="0" fontId="55" fillId="0" borderId="1" xfId="0" applyFont="1" applyFill="1" applyBorder="1" applyAlignment="1">
      <alignment horizontal="center" vertical="center"/>
    </xf>
    <xf numFmtId="176" fontId="55" fillId="0" borderId="1" xfId="0" applyNumberFormat="1" applyFont="1" applyFill="1" applyBorder="1" applyAlignment="1">
      <alignment horizontal="center" vertical="center"/>
    </xf>
    <xf numFmtId="0" fontId="55" fillId="0" borderId="1" xfId="0" applyNumberFormat="1" applyFont="1" applyFill="1" applyBorder="1" applyAlignment="1">
      <alignment horizontal="center" vertical="center"/>
    </xf>
    <xf numFmtId="176" fontId="54" fillId="0" borderId="5" xfId="0" applyNumberFormat="1" applyFont="1" applyFill="1" applyBorder="1" applyAlignment="1">
      <alignment horizontal="center" vertical="center"/>
    </xf>
    <xf numFmtId="0" fontId="49" fillId="0" borderId="1" xfId="0" applyFont="1" applyFill="1" applyBorder="1" applyAlignment="1">
      <alignment vertical="center"/>
    </xf>
    <xf numFmtId="0" fontId="49" fillId="0" borderId="1" xfId="0" applyFont="1" applyFill="1" applyBorder="1" applyAlignment="1">
      <alignment vertical="center" wrapText="1"/>
    </xf>
    <xf numFmtId="10" fontId="0" fillId="0" borderId="0" xfId="3" applyNumberFormat="1" applyFill="1" applyAlignment="1">
      <alignment vertical="center"/>
    </xf>
    <xf numFmtId="185" fontId="0" fillId="0" borderId="0" xfId="0" applyNumberForma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externalLink" Target="externalLinks/externalLink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14544\Desktop\&#28142;&#21271;&#20892;&#26449;&#23616;2024&#22870;&#34917;-26.7.24\&#28142;&#21271;&#24066;&#20892;&#19994;&#20892;&#26449;&#23616;24&#24180;&#22870;&#34917;&#26680;&#26597;\&#28142;&#21271;&#24066;&#26680;&#26597;&#27719;&#24635;&#34920;-&#32905;&#29275;&#22870;&#34917;\2&#12289;&#27719;&#24635;&#34920;-&#28142;&#21271;&#24066;&#32905;&#29275;&#20135;&#19994;&#39033;&#30446;-1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肉牛产业发展"/>
      <sheetName val="1、支持肉牛养殖扩容增量"/>
      <sheetName val="2、支持肉牛良种繁育推广"/>
      <sheetName val="3-1、支持市内屠宰"/>
      <sheetName val="4、支持粪污资源产业化发展"/>
      <sheetName val="5、培育肉牛产业特色镇、示范村"/>
      <sheetName val="7-2、支持在淮举办大型专业协会或年会"/>
      <sheetName val="8、支持搭建合作平台"/>
      <sheetName val="9-2、肉牛养殖贷款"/>
    </sheetNames>
    <sheetDataSet>
      <sheetData sheetId="0">
        <row r="19">
          <cell r="V19">
            <v>1599.742</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51"/>
  <sheetViews>
    <sheetView zoomScale="40" zoomScaleNormal="40" workbookViewId="0">
      <selection activeCell="C5" sqref="C5"/>
    </sheetView>
  </sheetViews>
  <sheetFormatPr defaultColWidth="9" defaultRowHeight="14.4"/>
  <cols>
    <col min="1" max="1" width="5.62962962962963" style="182" customWidth="1"/>
    <col min="2" max="2" width="61.8981481481481" style="182" customWidth="1"/>
    <col min="3" max="3" width="14.2777777777778" style="182" customWidth="1"/>
    <col min="4" max="4" width="21.0833333333333" style="320" customWidth="1"/>
    <col min="5" max="5" width="15.7685185185185" style="321" customWidth="1"/>
    <col min="6" max="6" width="22.5092592592593" style="320" customWidth="1"/>
    <col min="7" max="7" width="13.9444444444444" style="182" customWidth="1"/>
    <col min="8" max="8" width="17.8703703703704" style="320" customWidth="1"/>
    <col min="9" max="9" width="16.1018518518519" style="321" customWidth="1"/>
    <col min="10" max="10" width="16.7592592592593" style="320" customWidth="1"/>
    <col min="11" max="11" width="13.7685185185185" style="182" customWidth="1"/>
    <col min="12" max="12" width="14.7777777777778" style="320" customWidth="1"/>
    <col min="13" max="13" width="15.1018518518519" style="321" customWidth="1"/>
    <col min="14" max="14" width="16.7685185185185" style="320" customWidth="1"/>
    <col min="15" max="15" width="15.5555555555556" style="182" customWidth="1"/>
    <col min="16" max="16" width="14.6111111111111" style="320" customWidth="1"/>
    <col min="17" max="17" width="15.5555555555556" style="321" customWidth="1"/>
    <col min="18" max="18" width="14.1018518518519" style="320" customWidth="1"/>
    <col min="19" max="19" width="15.5555555555556" style="321" customWidth="1"/>
    <col min="20" max="20" width="17.8703703703704" style="320" customWidth="1"/>
    <col min="21" max="21" width="15.5555555555556" style="321" customWidth="1"/>
    <col min="22" max="22" width="22.5092592592593" style="320" customWidth="1"/>
    <col min="23" max="23" width="18.6111111111111" style="322" customWidth="1"/>
    <col min="24" max="24" width="9" style="182"/>
    <col min="25" max="25" width="12.8888888888889" style="182"/>
    <col min="26" max="26" width="9.66666666666667" style="182"/>
    <col min="27" max="27" width="9" style="182"/>
    <col min="28" max="28" width="12.8888888888889" style="182"/>
    <col min="29" max="16384" width="9" style="182"/>
  </cols>
  <sheetData>
    <row r="1" ht="38" customHeight="1" spans="1:23">
      <c r="A1" s="323" t="s">
        <v>0</v>
      </c>
      <c r="B1" s="323"/>
      <c r="C1" s="323"/>
      <c r="D1" s="323"/>
      <c r="E1" s="323"/>
      <c r="F1" s="323"/>
      <c r="G1" s="323"/>
      <c r="H1" s="323"/>
      <c r="I1" s="323"/>
      <c r="J1" s="323"/>
      <c r="K1" s="323"/>
      <c r="L1" s="323"/>
      <c r="M1" s="323"/>
      <c r="N1" s="323"/>
      <c r="O1" s="323"/>
      <c r="P1" s="323"/>
      <c r="Q1" s="323"/>
      <c r="R1" s="323"/>
      <c r="S1" s="323"/>
      <c r="T1" s="323"/>
      <c r="U1" s="323"/>
      <c r="V1" s="323"/>
      <c r="W1" s="323"/>
    </row>
    <row r="2" ht="38" customHeight="1" spans="1:23">
      <c r="A2" s="292"/>
      <c r="B2" s="292"/>
      <c r="C2" s="293"/>
      <c r="D2" s="293"/>
      <c r="E2" s="293"/>
      <c r="F2" s="293"/>
      <c r="G2" s="293"/>
      <c r="H2" s="293"/>
      <c r="I2" s="293"/>
      <c r="J2" s="293"/>
      <c r="K2" s="293"/>
      <c r="L2" s="293"/>
      <c r="M2" s="293"/>
      <c r="N2" s="293"/>
      <c r="O2" s="293"/>
      <c r="P2" s="293"/>
      <c r="Q2" s="293"/>
      <c r="R2" s="293"/>
      <c r="S2" s="294"/>
      <c r="T2" s="294" t="s">
        <v>1</v>
      </c>
      <c r="U2" s="294"/>
      <c r="V2" s="294"/>
      <c r="W2" s="294"/>
    </row>
    <row r="3" ht="40" customHeight="1" spans="1:23">
      <c r="A3" s="297" t="s">
        <v>2</v>
      </c>
      <c r="B3" s="297" t="s">
        <v>3</v>
      </c>
      <c r="C3" s="324" t="s">
        <v>4</v>
      </c>
      <c r="D3" s="324"/>
      <c r="E3" s="324"/>
      <c r="F3" s="324"/>
      <c r="G3" s="324" t="s">
        <v>5</v>
      </c>
      <c r="H3" s="324"/>
      <c r="I3" s="324"/>
      <c r="J3" s="324"/>
      <c r="K3" s="324" t="s">
        <v>6</v>
      </c>
      <c r="L3" s="324"/>
      <c r="M3" s="324"/>
      <c r="N3" s="324"/>
      <c r="O3" s="324" t="s">
        <v>7</v>
      </c>
      <c r="P3" s="324"/>
      <c r="Q3" s="324"/>
      <c r="R3" s="324"/>
      <c r="S3" s="325" t="s">
        <v>8</v>
      </c>
      <c r="T3" s="324"/>
      <c r="U3" s="325"/>
      <c r="V3" s="326"/>
      <c r="W3" s="327" t="s">
        <v>9</v>
      </c>
    </row>
    <row r="4" ht="40" customHeight="1" spans="1:23">
      <c r="A4" s="297"/>
      <c r="B4" s="297"/>
      <c r="C4" s="328" t="s">
        <v>10</v>
      </c>
      <c r="D4" s="329" t="s">
        <v>11</v>
      </c>
      <c r="E4" s="330" t="s">
        <v>12</v>
      </c>
      <c r="F4" s="327" t="s">
        <v>13</v>
      </c>
      <c r="G4" s="328" t="s">
        <v>10</v>
      </c>
      <c r="H4" s="329" t="s">
        <v>11</v>
      </c>
      <c r="I4" s="330" t="s">
        <v>12</v>
      </c>
      <c r="J4" s="327" t="s">
        <v>13</v>
      </c>
      <c r="K4" s="328" t="s">
        <v>10</v>
      </c>
      <c r="L4" s="329" t="s">
        <v>11</v>
      </c>
      <c r="M4" s="330" t="s">
        <v>12</v>
      </c>
      <c r="N4" s="327" t="s">
        <v>13</v>
      </c>
      <c r="O4" s="328" t="s">
        <v>10</v>
      </c>
      <c r="P4" s="329" t="s">
        <v>11</v>
      </c>
      <c r="Q4" s="330" t="s">
        <v>12</v>
      </c>
      <c r="R4" s="327" t="s">
        <v>13</v>
      </c>
      <c r="S4" s="330" t="s">
        <v>10</v>
      </c>
      <c r="T4" s="329" t="s">
        <v>11</v>
      </c>
      <c r="U4" s="330" t="s">
        <v>12</v>
      </c>
      <c r="V4" s="331" t="s">
        <v>13</v>
      </c>
      <c r="W4" s="327"/>
    </row>
    <row r="5" ht="40" customHeight="1" spans="1:23">
      <c r="A5" s="306">
        <v>1</v>
      </c>
      <c r="B5" s="332" t="s">
        <v>14</v>
      </c>
      <c r="C5" s="308"/>
      <c r="D5" s="309"/>
      <c r="E5" s="310"/>
      <c r="F5" s="311"/>
      <c r="G5" s="308"/>
      <c r="H5" s="309"/>
      <c r="I5" s="310"/>
      <c r="J5" s="311"/>
      <c r="K5" s="310"/>
      <c r="L5" s="312"/>
      <c r="M5" s="310"/>
      <c r="N5" s="311"/>
      <c r="O5" s="308"/>
      <c r="P5" s="309"/>
      <c r="Q5" s="310"/>
      <c r="R5" s="311"/>
      <c r="S5" s="310"/>
      <c r="T5" s="313"/>
      <c r="U5" s="310"/>
      <c r="V5" s="312">
        <v>0</v>
      </c>
      <c r="W5" s="314">
        <v>0</v>
      </c>
    </row>
    <row r="6" ht="40" customHeight="1" spans="1:23">
      <c r="A6" s="306">
        <v>2</v>
      </c>
      <c r="B6" s="332" t="s">
        <v>15</v>
      </c>
      <c r="C6" s="308"/>
      <c r="D6" s="309"/>
      <c r="E6" s="310"/>
      <c r="F6" s="311"/>
      <c r="G6" s="308"/>
      <c r="H6" s="309"/>
      <c r="I6" s="310">
        <v>2</v>
      </c>
      <c r="J6" s="311">
        <v>200</v>
      </c>
      <c r="K6" s="310">
        <v>2</v>
      </c>
      <c r="L6" s="312">
        <v>200</v>
      </c>
      <c r="M6" s="310"/>
      <c r="N6" s="311"/>
      <c r="O6" s="308"/>
      <c r="P6" s="309"/>
      <c r="Q6" s="310"/>
      <c r="R6" s="311"/>
      <c r="S6" s="310">
        <v>2</v>
      </c>
      <c r="T6" s="313">
        <v>200</v>
      </c>
      <c r="U6" s="310">
        <v>2</v>
      </c>
      <c r="V6" s="312">
        <v>200</v>
      </c>
      <c r="W6" s="314">
        <v>71.4011787148632</v>
      </c>
    </row>
    <row r="7" ht="40" customHeight="1" spans="1:23">
      <c r="A7" s="306">
        <v>3</v>
      </c>
      <c r="B7" s="332" t="s">
        <v>16</v>
      </c>
      <c r="C7" s="308"/>
      <c r="D7" s="309"/>
      <c r="E7" s="310"/>
      <c r="F7" s="311"/>
      <c r="G7" s="308"/>
      <c r="H7" s="309"/>
      <c r="I7" s="310"/>
      <c r="J7" s="311"/>
      <c r="K7" s="310"/>
      <c r="L7" s="312"/>
      <c r="M7" s="310"/>
      <c r="N7" s="311"/>
      <c r="O7" s="308"/>
      <c r="P7" s="309"/>
      <c r="Q7" s="310"/>
      <c r="R7" s="311"/>
      <c r="S7" s="310"/>
      <c r="T7" s="313"/>
      <c r="U7" s="310"/>
      <c r="V7" s="312">
        <v>0</v>
      </c>
      <c r="W7" s="314">
        <v>0</v>
      </c>
    </row>
    <row r="8" ht="40" customHeight="1" spans="1:23">
      <c r="A8" s="306">
        <v>4</v>
      </c>
      <c r="B8" s="332" t="s">
        <v>17</v>
      </c>
      <c r="C8" s="308">
        <v>1</v>
      </c>
      <c r="D8" s="309">
        <v>50</v>
      </c>
      <c r="E8" s="310"/>
      <c r="F8" s="311"/>
      <c r="G8" s="308">
        <v>1</v>
      </c>
      <c r="H8" s="309">
        <v>50</v>
      </c>
      <c r="I8" s="310">
        <v>13</v>
      </c>
      <c r="J8" s="311">
        <v>800.3202</v>
      </c>
      <c r="K8" s="310">
        <v>15</v>
      </c>
      <c r="L8" s="312">
        <v>900.3202</v>
      </c>
      <c r="M8" s="310">
        <v>1</v>
      </c>
      <c r="N8" s="311">
        <v>100</v>
      </c>
      <c r="O8" s="308"/>
      <c r="P8" s="309"/>
      <c r="Q8" s="310">
        <v>1</v>
      </c>
      <c r="R8" s="311">
        <v>50</v>
      </c>
      <c r="S8" s="310">
        <v>13</v>
      </c>
      <c r="T8" s="313">
        <v>750.32</v>
      </c>
      <c r="U8" s="310">
        <v>15</v>
      </c>
      <c r="V8" s="312">
        <v>900.32</v>
      </c>
      <c r="W8" s="314">
        <v>321.419546102828</v>
      </c>
    </row>
    <row r="9" ht="40" customHeight="1" spans="1:23">
      <c r="A9" s="306">
        <v>5</v>
      </c>
      <c r="B9" s="332" t="s">
        <v>18</v>
      </c>
      <c r="C9" s="308">
        <v>2</v>
      </c>
      <c r="D9" s="309">
        <v>224.72</v>
      </c>
      <c r="E9" s="310">
        <v>10</v>
      </c>
      <c r="F9" s="311">
        <v>394.92</v>
      </c>
      <c r="G9" s="308"/>
      <c r="H9" s="309"/>
      <c r="I9" s="310">
        <v>8</v>
      </c>
      <c r="J9" s="311">
        <v>312.92</v>
      </c>
      <c r="K9" s="310">
        <v>20</v>
      </c>
      <c r="L9" s="312">
        <v>932.56</v>
      </c>
      <c r="M9" s="310">
        <v>2</v>
      </c>
      <c r="N9" s="311">
        <v>212.45</v>
      </c>
      <c r="O9" s="308">
        <v>2</v>
      </c>
      <c r="P9" s="309">
        <v>210</v>
      </c>
      <c r="Q9" s="310"/>
      <c r="R9" s="311"/>
      <c r="S9" s="310">
        <v>6</v>
      </c>
      <c r="T9" s="313">
        <v>267.54</v>
      </c>
      <c r="U9" s="310">
        <v>10</v>
      </c>
      <c r="V9" s="312">
        <v>689.99</v>
      </c>
      <c r="W9" s="314">
        <v>246.330496507342</v>
      </c>
    </row>
    <row r="10" ht="40" customHeight="1" spans="1:23">
      <c r="A10" s="306">
        <v>6</v>
      </c>
      <c r="B10" s="332" t="s">
        <v>19</v>
      </c>
      <c r="C10" s="308"/>
      <c r="D10" s="309"/>
      <c r="E10" s="310"/>
      <c r="F10" s="311"/>
      <c r="G10" s="308"/>
      <c r="H10" s="309"/>
      <c r="I10" s="310"/>
      <c r="J10" s="311"/>
      <c r="K10" s="310"/>
      <c r="L10" s="312">
        <v>0</v>
      </c>
      <c r="M10" s="310"/>
      <c r="N10" s="311"/>
      <c r="O10" s="308"/>
      <c r="P10" s="309"/>
      <c r="Q10" s="310"/>
      <c r="R10" s="311"/>
      <c r="S10" s="310"/>
      <c r="T10" s="313"/>
      <c r="U10" s="310"/>
      <c r="V10" s="312">
        <v>0</v>
      </c>
      <c r="W10" s="314">
        <v>0</v>
      </c>
    </row>
    <row r="11" ht="40" customHeight="1" spans="1:23">
      <c r="A11" s="306">
        <v>7</v>
      </c>
      <c r="B11" s="333" t="s">
        <v>20</v>
      </c>
      <c r="C11" s="308"/>
      <c r="D11" s="309"/>
      <c r="E11" s="310"/>
      <c r="F11" s="311"/>
      <c r="G11" s="308"/>
      <c r="H11" s="309"/>
      <c r="I11" s="310">
        <v>2</v>
      </c>
      <c r="J11" s="311">
        <v>30</v>
      </c>
      <c r="K11" s="310">
        <v>2</v>
      </c>
      <c r="L11" s="312">
        <v>30</v>
      </c>
      <c r="M11" s="310"/>
      <c r="N11" s="311"/>
      <c r="O11" s="308"/>
      <c r="P11" s="309"/>
      <c r="Q11" s="310"/>
      <c r="R11" s="311"/>
      <c r="S11" s="310">
        <v>2</v>
      </c>
      <c r="T11" s="313">
        <v>30</v>
      </c>
      <c r="U11" s="310">
        <v>2</v>
      </c>
      <c r="V11" s="312">
        <v>30</v>
      </c>
      <c r="W11" s="314">
        <v>10.7101768072295</v>
      </c>
    </row>
    <row r="12" ht="40" customHeight="1" spans="1:23">
      <c r="A12" s="306">
        <v>8</v>
      </c>
      <c r="B12" s="333" t="s">
        <v>21</v>
      </c>
      <c r="C12" s="308"/>
      <c r="D12" s="309"/>
      <c r="E12" s="310"/>
      <c r="F12" s="311"/>
      <c r="G12" s="308"/>
      <c r="H12" s="309"/>
      <c r="I12" s="310"/>
      <c r="J12" s="311"/>
      <c r="K12" s="310"/>
      <c r="L12" s="312">
        <v>0</v>
      </c>
      <c r="M12" s="310"/>
      <c r="N12" s="311"/>
      <c r="O12" s="308"/>
      <c r="P12" s="309"/>
      <c r="Q12" s="310"/>
      <c r="R12" s="311"/>
      <c r="S12" s="310"/>
      <c r="T12" s="313"/>
      <c r="U12" s="310"/>
      <c r="V12" s="312">
        <v>0</v>
      </c>
      <c r="W12" s="314">
        <v>0</v>
      </c>
    </row>
    <row r="13" ht="40" customHeight="1" spans="1:23">
      <c r="A13" s="306">
        <v>9</v>
      </c>
      <c r="B13" s="333" t="s">
        <v>22</v>
      </c>
      <c r="C13" s="308"/>
      <c r="D13" s="309"/>
      <c r="E13" s="310"/>
      <c r="F13" s="311"/>
      <c r="G13" s="308"/>
      <c r="H13" s="309"/>
      <c r="I13" s="310"/>
      <c r="J13" s="311"/>
      <c r="K13" s="310"/>
      <c r="L13" s="312">
        <v>0</v>
      </c>
      <c r="M13" s="310"/>
      <c r="N13" s="311"/>
      <c r="O13" s="308"/>
      <c r="P13" s="309"/>
      <c r="Q13" s="310"/>
      <c r="R13" s="311"/>
      <c r="S13" s="310"/>
      <c r="T13" s="313"/>
      <c r="U13" s="310"/>
      <c r="V13" s="312">
        <v>0</v>
      </c>
      <c r="W13" s="314">
        <v>0</v>
      </c>
    </row>
    <row r="14" ht="40" customHeight="1" spans="1:23">
      <c r="A14" s="306">
        <v>10</v>
      </c>
      <c r="B14" s="333" t="s">
        <v>23</v>
      </c>
      <c r="C14" s="308">
        <v>3</v>
      </c>
      <c r="D14" s="309">
        <v>1.4</v>
      </c>
      <c r="E14" s="310"/>
      <c r="F14" s="311"/>
      <c r="G14" s="308"/>
      <c r="H14" s="309"/>
      <c r="I14" s="310">
        <v>1</v>
      </c>
      <c r="J14" s="313">
        <v>10</v>
      </c>
      <c r="K14" s="310">
        <v>4</v>
      </c>
      <c r="L14" s="312">
        <v>11.4</v>
      </c>
      <c r="M14" s="310">
        <v>3</v>
      </c>
      <c r="N14" s="311">
        <v>1.4</v>
      </c>
      <c r="O14" s="308"/>
      <c r="P14" s="309"/>
      <c r="Q14" s="310"/>
      <c r="R14" s="311"/>
      <c r="S14" s="310">
        <v>1</v>
      </c>
      <c r="T14" s="313">
        <v>10</v>
      </c>
      <c r="U14" s="310">
        <v>4</v>
      </c>
      <c r="V14" s="312">
        <v>11.4</v>
      </c>
      <c r="W14" s="314">
        <v>4.0698671867472</v>
      </c>
    </row>
    <row r="15" ht="40" customHeight="1" spans="1:23">
      <c r="A15" s="306">
        <v>11</v>
      </c>
      <c r="B15" s="333" t="s">
        <v>24</v>
      </c>
      <c r="C15" s="308"/>
      <c r="D15" s="309"/>
      <c r="E15" s="310"/>
      <c r="F15" s="311"/>
      <c r="G15" s="308"/>
      <c r="H15" s="309"/>
      <c r="I15" s="310"/>
      <c r="J15" s="311"/>
      <c r="K15" s="310"/>
      <c r="L15" s="312">
        <v>0</v>
      </c>
      <c r="M15" s="310"/>
      <c r="N15" s="311"/>
      <c r="O15" s="308"/>
      <c r="P15" s="309"/>
      <c r="Q15" s="310"/>
      <c r="R15" s="311"/>
      <c r="S15" s="310">
        <v>4</v>
      </c>
      <c r="T15" s="313">
        <v>200</v>
      </c>
      <c r="U15" s="310">
        <v>4</v>
      </c>
      <c r="V15" s="312">
        <v>200</v>
      </c>
      <c r="W15" s="314">
        <v>0</v>
      </c>
    </row>
    <row r="16" ht="40" customHeight="1" spans="1:23">
      <c r="A16" s="306">
        <v>12</v>
      </c>
      <c r="B16" s="333" t="s">
        <v>25</v>
      </c>
      <c r="C16" s="308">
        <v>3</v>
      </c>
      <c r="D16" s="309">
        <v>260.26</v>
      </c>
      <c r="E16" s="310">
        <v>2</v>
      </c>
      <c r="F16" s="309">
        <v>284.95</v>
      </c>
      <c r="G16" s="308">
        <v>3</v>
      </c>
      <c r="H16" s="309">
        <v>599.65</v>
      </c>
      <c r="I16" s="310">
        <v>13</v>
      </c>
      <c r="J16" s="309">
        <v>1023.6053</v>
      </c>
      <c r="K16" s="310">
        <v>21</v>
      </c>
      <c r="L16" s="312">
        <v>2168.4653</v>
      </c>
      <c r="M16" s="310">
        <v>2</v>
      </c>
      <c r="N16" s="309">
        <v>60.26</v>
      </c>
      <c r="O16" s="308">
        <v>2</v>
      </c>
      <c r="P16" s="309">
        <v>284.95</v>
      </c>
      <c r="Q16" s="310">
        <v>2</v>
      </c>
      <c r="R16" s="309">
        <v>399.65</v>
      </c>
      <c r="S16" s="310">
        <v>13</v>
      </c>
      <c r="T16" s="313">
        <v>1015.8637</v>
      </c>
      <c r="U16" s="310">
        <v>19</v>
      </c>
      <c r="V16" s="312">
        <v>1760.7237</v>
      </c>
      <c r="W16" s="314">
        <v>630.588542069422</v>
      </c>
    </row>
    <row r="17" ht="40" customHeight="1" spans="1:23">
      <c r="A17" s="306">
        <v>13</v>
      </c>
      <c r="B17" s="333" t="s">
        <v>26</v>
      </c>
      <c r="C17" s="308">
        <v>2</v>
      </c>
      <c r="D17" s="309">
        <v>40</v>
      </c>
      <c r="E17" s="310">
        <v>1</v>
      </c>
      <c r="F17" s="311">
        <v>20</v>
      </c>
      <c r="G17" s="308">
        <v>1</v>
      </c>
      <c r="H17" s="309">
        <v>20</v>
      </c>
      <c r="I17" s="310">
        <v>2</v>
      </c>
      <c r="J17" s="311">
        <v>40</v>
      </c>
      <c r="K17" s="310">
        <v>6</v>
      </c>
      <c r="L17" s="312">
        <v>120</v>
      </c>
      <c r="M17" s="310">
        <v>2</v>
      </c>
      <c r="N17" s="311">
        <v>40</v>
      </c>
      <c r="O17" s="308">
        <v>1</v>
      </c>
      <c r="P17" s="309">
        <v>20</v>
      </c>
      <c r="Q17" s="310">
        <v>1</v>
      </c>
      <c r="R17" s="311">
        <v>20</v>
      </c>
      <c r="S17" s="310">
        <v>2</v>
      </c>
      <c r="T17" s="313">
        <v>40</v>
      </c>
      <c r="U17" s="310">
        <v>6</v>
      </c>
      <c r="V17" s="312">
        <v>120</v>
      </c>
      <c r="W17" s="314">
        <v>42.8407072289179</v>
      </c>
    </row>
    <row r="18" ht="40" customHeight="1" spans="1:23">
      <c r="A18" s="306">
        <v>14</v>
      </c>
      <c r="B18" s="333" t="s">
        <v>27</v>
      </c>
      <c r="C18" s="308">
        <v>14</v>
      </c>
      <c r="D18" s="309">
        <v>128</v>
      </c>
      <c r="E18" s="310">
        <v>16</v>
      </c>
      <c r="F18" s="311">
        <v>97</v>
      </c>
      <c r="G18" s="308">
        <v>12</v>
      </c>
      <c r="H18" s="309">
        <v>99</v>
      </c>
      <c r="I18" s="310">
        <v>35</v>
      </c>
      <c r="J18" s="311">
        <v>226</v>
      </c>
      <c r="K18" s="310">
        <v>77</v>
      </c>
      <c r="L18" s="312">
        <v>550</v>
      </c>
      <c r="M18" s="310">
        <v>14</v>
      </c>
      <c r="N18" s="311">
        <v>129</v>
      </c>
      <c r="O18" s="308">
        <v>11</v>
      </c>
      <c r="P18" s="309">
        <v>89</v>
      </c>
      <c r="Q18" s="310">
        <v>12</v>
      </c>
      <c r="R18" s="311">
        <v>96</v>
      </c>
      <c r="S18" s="310">
        <v>35</v>
      </c>
      <c r="T18" s="313">
        <v>226</v>
      </c>
      <c r="U18" s="310">
        <v>72</v>
      </c>
      <c r="V18" s="312">
        <v>540</v>
      </c>
      <c r="W18" s="314">
        <v>192.783182530131</v>
      </c>
    </row>
    <row r="19" ht="40" customHeight="1" spans="1:23">
      <c r="A19" s="306">
        <v>15</v>
      </c>
      <c r="B19" s="333" t="s">
        <v>28</v>
      </c>
      <c r="C19" s="308">
        <v>29</v>
      </c>
      <c r="D19" s="309">
        <v>8</v>
      </c>
      <c r="E19" s="310">
        <v>16</v>
      </c>
      <c r="F19" s="311">
        <v>10</v>
      </c>
      <c r="G19" s="308">
        <v>31</v>
      </c>
      <c r="H19" s="309">
        <v>10.1</v>
      </c>
      <c r="I19" s="310">
        <v>72</v>
      </c>
      <c r="J19" s="311">
        <v>40.4</v>
      </c>
      <c r="K19" s="310">
        <v>148</v>
      </c>
      <c r="L19" s="312">
        <v>68.5</v>
      </c>
      <c r="M19" s="310">
        <v>27</v>
      </c>
      <c r="N19" s="311">
        <v>6.3</v>
      </c>
      <c r="O19" s="308">
        <v>16</v>
      </c>
      <c r="P19" s="309">
        <v>10.5</v>
      </c>
      <c r="Q19" s="310">
        <v>31</v>
      </c>
      <c r="R19" s="311">
        <v>9.6</v>
      </c>
      <c r="S19" s="310">
        <v>68</v>
      </c>
      <c r="T19" s="313">
        <v>38.2</v>
      </c>
      <c r="U19" s="310">
        <v>142</v>
      </c>
      <c r="V19" s="312">
        <v>64.6</v>
      </c>
      <c r="W19" s="314">
        <v>23.0625807249008</v>
      </c>
    </row>
    <row r="20" ht="40" customHeight="1" spans="1:23">
      <c r="A20" s="306">
        <v>16</v>
      </c>
      <c r="B20" s="333" t="s">
        <v>29</v>
      </c>
      <c r="C20" s="308"/>
      <c r="D20" s="309"/>
      <c r="E20" s="310"/>
      <c r="F20" s="311"/>
      <c r="G20" s="308"/>
      <c r="H20" s="309"/>
      <c r="I20" s="310">
        <v>1</v>
      </c>
      <c r="J20" s="311">
        <v>50</v>
      </c>
      <c r="K20" s="310">
        <v>1</v>
      </c>
      <c r="L20" s="312">
        <v>50</v>
      </c>
      <c r="M20" s="310"/>
      <c r="N20" s="311"/>
      <c r="O20" s="308"/>
      <c r="P20" s="309"/>
      <c r="Q20" s="310"/>
      <c r="R20" s="311"/>
      <c r="S20" s="310">
        <v>1</v>
      </c>
      <c r="T20" s="313">
        <v>50</v>
      </c>
      <c r="U20" s="310">
        <v>1</v>
      </c>
      <c r="V20" s="312">
        <v>50</v>
      </c>
      <c r="W20" s="314">
        <v>17.8502946787158</v>
      </c>
    </row>
    <row r="21" ht="40" customHeight="1" spans="1:23">
      <c r="A21" s="306">
        <v>17</v>
      </c>
      <c r="B21" s="333" t="s">
        <v>30</v>
      </c>
      <c r="C21" s="308"/>
      <c r="D21" s="309"/>
      <c r="E21" s="310">
        <v>1</v>
      </c>
      <c r="F21" s="311">
        <v>10</v>
      </c>
      <c r="G21" s="308"/>
      <c r="H21" s="309"/>
      <c r="I21" s="310">
        <v>6</v>
      </c>
      <c r="J21" s="311">
        <v>60</v>
      </c>
      <c r="K21" s="310">
        <v>7</v>
      </c>
      <c r="L21" s="312">
        <v>70</v>
      </c>
      <c r="M21" s="310"/>
      <c r="N21" s="311"/>
      <c r="O21" s="308">
        <v>1</v>
      </c>
      <c r="P21" s="309">
        <v>10</v>
      </c>
      <c r="Q21" s="310"/>
      <c r="R21" s="311"/>
      <c r="S21" s="310">
        <v>6</v>
      </c>
      <c r="T21" s="313">
        <v>60</v>
      </c>
      <c r="U21" s="310">
        <v>7</v>
      </c>
      <c r="V21" s="312">
        <v>70</v>
      </c>
      <c r="W21" s="314">
        <v>24.9904125502021</v>
      </c>
    </row>
    <row r="22" ht="40" customHeight="1" spans="1:23">
      <c r="A22" s="306">
        <v>18</v>
      </c>
      <c r="B22" s="333" t="s">
        <v>31</v>
      </c>
      <c r="C22" s="308"/>
      <c r="D22" s="309"/>
      <c r="E22" s="310"/>
      <c r="F22" s="311"/>
      <c r="G22" s="308"/>
      <c r="H22" s="309"/>
      <c r="I22" s="310">
        <v>1</v>
      </c>
      <c r="J22" s="311">
        <v>50</v>
      </c>
      <c r="K22" s="310">
        <v>1</v>
      </c>
      <c r="L22" s="312">
        <v>50</v>
      </c>
      <c r="M22" s="310"/>
      <c r="N22" s="311"/>
      <c r="O22" s="308"/>
      <c r="P22" s="309"/>
      <c r="Q22" s="310"/>
      <c r="R22" s="311"/>
      <c r="S22" s="310">
        <v>1</v>
      </c>
      <c r="T22" s="313">
        <v>50</v>
      </c>
      <c r="U22" s="310">
        <v>1</v>
      </c>
      <c r="V22" s="312">
        <v>50</v>
      </c>
      <c r="W22" s="314">
        <v>17.8502946787158</v>
      </c>
    </row>
    <row r="23" ht="40" customHeight="1" spans="1:23">
      <c r="A23" s="306">
        <v>19</v>
      </c>
      <c r="B23" s="333" t="s">
        <v>32</v>
      </c>
      <c r="C23" s="308">
        <v>14</v>
      </c>
      <c r="D23" s="309">
        <v>28</v>
      </c>
      <c r="E23" s="310">
        <v>18</v>
      </c>
      <c r="F23" s="311">
        <v>38</v>
      </c>
      <c r="G23" s="308">
        <v>17</v>
      </c>
      <c r="H23" s="309">
        <v>34</v>
      </c>
      <c r="I23" s="310">
        <v>50</v>
      </c>
      <c r="J23" s="311">
        <v>100</v>
      </c>
      <c r="K23" s="310">
        <v>99</v>
      </c>
      <c r="L23" s="312">
        <v>200</v>
      </c>
      <c r="M23" s="310">
        <v>14</v>
      </c>
      <c r="N23" s="311">
        <v>28</v>
      </c>
      <c r="O23" s="308">
        <v>17</v>
      </c>
      <c r="P23" s="309">
        <v>34</v>
      </c>
      <c r="Q23" s="310">
        <v>17</v>
      </c>
      <c r="R23" s="311">
        <v>34</v>
      </c>
      <c r="S23" s="310">
        <v>50</v>
      </c>
      <c r="T23" s="313">
        <v>100</v>
      </c>
      <c r="U23" s="310">
        <v>98</v>
      </c>
      <c r="V23" s="312">
        <v>196</v>
      </c>
      <c r="W23" s="314">
        <v>69.9731551405659</v>
      </c>
    </row>
    <row r="24" ht="40" customHeight="1" spans="1:23">
      <c r="A24" s="306">
        <v>20</v>
      </c>
      <c r="B24" s="333" t="s">
        <v>33</v>
      </c>
      <c r="C24" s="308"/>
      <c r="D24" s="309"/>
      <c r="E24" s="310"/>
      <c r="F24" s="311"/>
      <c r="G24" s="308">
        <v>1</v>
      </c>
      <c r="H24" s="309">
        <v>100</v>
      </c>
      <c r="I24" s="310"/>
      <c r="J24" s="311"/>
      <c r="K24" s="310">
        <v>1</v>
      </c>
      <c r="L24" s="312">
        <v>100</v>
      </c>
      <c r="M24" s="310"/>
      <c r="N24" s="311"/>
      <c r="O24" s="308"/>
      <c r="P24" s="309"/>
      <c r="Q24" s="310">
        <v>1</v>
      </c>
      <c r="R24" s="311">
        <v>100</v>
      </c>
      <c r="S24" s="310"/>
      <c r="T24" s="313"/>
      <c r="U24" s="310">
        <v>1</v>
      </c>
      <c r="V24" s="312">
        <v>100</v>
      </c>
      <c r="W24" s="314">
        <v>35.7005893574316</v>
      </c>
    </row>
    <row r="25" ht="40" customHeight="1" spans="1:23">
      <c r="A25" s="306">
        <v>21</v>
      </c>
      <c r="B25" s="333" t="s">
        <v>34</v>
      </c>
      <c r="C25" s="308">
        <v>1</v>
      </c>
      <c r="D25" s="309">
        <v>5</v>
      </c>
      <c r="E25" s="310">
        <v>1</v>
      </c>
      <c r="F25" s="311">
        <v>5</v>
      </c>
      <c r="G25" s="308">
        <v>1</v>
      </c>
      <c r="H25" s="309">
        <v>5</v>
      </c>
      <c r="I25" s="310">
        <v>2</v>
      </c>
      <c r="J25" s="311">
        <v>15</v>
      </c>
      <c r="K25" s="310">
        <v>5</v>
      </c>
      <c r="L25" s="312">
        <v>30</v>
      </c>
      <c r="M25" s="310">
        <v>1</v>
      </c>
      <c r="N25" s="311">
        <v>5</v>
      </c>
      <c r="O25" s="308">
        <v>1</v>
      </c>
      <c r="P25" s="309">
        <v>5</v>
      </c>
      <c r="Q25" s="310">
        <v>1</v>
      </c>
      <c r="R25" s="311">
        <v>5</v>
      </c>
      <c r="S25" s="310">
        <v>1</v>
      </c>
      <c r="T25" s="313">
        <v>5</v>
      </c>
      <c r="U25" s="310">
        <v>4</v>
      </c>
      <c r="V25" s="312">
        <v>20</v>
      </c>
      <c r="W25" s="314">
        <v>7.14011787148632</v>
      </c>
    </row>
    <row r="26" ht="40" customHeight="1" spans="1:23">
      <c r="A26" s="306">
        <v>22</v>
      </c>
      <c r="B26" s="333" t="s">
        <v>35</v>
      </c>
      <c r="C26" s="308">
        <v>4</v>
      </c>
      <c r="D26" s="309">
        <v>167</v>
      </c>
      <c r="E26" s="310">
        <v>12</v>
      </c>
      <c r="F26" s="318">
        <v>150.5451</v>
      </c>
      <c r="G26" s="308">
        <v>12</v>
      </c>
      <c r="H26" s="309">
        <v>382.08</v>
      </c>
      <c r="I26" s="310">
        <v>58</v>
      </c>
      <c r="J26" s="318">
        <v>1434.87</v>
      </c>
      <c r="K26" s="310">
        <v>86</v>
      </c>
      <c r="L26" s="312">
        <v>2134.4951</v>
      </c>
      <c r="M26" s="310">
        <v>3</v>
      </c>
      <c r="N26" s="318">
        <v>133.8125</v>
      </c>
      <c r="O26" s="308">
        <v>10</v>
      </c>
      <c r="P26" s="309">
        <v>103.232</v>
      </c>
      <c r="Q26" s="310">
        <v>12</v>
      </c>
      <c r="R26" s="318">
        <v>391.64</v>
      </c>
      <c r="S26" s="310">
        <v>55</v>
      </c>
      <c r="T26" s="309">
        <v>1133.082819</v>
      </c>
      <c r="U26" s="310">
        <v>80</v>
      </c>
      <c r="V26" s="312">
        <v>1761.767319</v>
      </c>
      <c r="W26" s="314">
        <v>628.961315989622</v>
      </c>
    </row>
    <row r="27" ht="40" customHeight="1" spans="1:23">
      <c r="A27" s="306"/>
      <c r="B27" s="306" t="s">
        <v>36</v>
      </c>
      <c r="C27" s="310">
        <v>73</v>
      </c>
      <c r="D27" s="319">
        <v>912.38</v>
      </c>
      <c r="E27" s="310">
        <v>77</v>
      </c>
      <c r="F27" s="319">
        <v>1010.4151</v>
      </c>
      <c r="G27" s="310">
        <v>79</v>
      </c>
      <c r="H27" s="319">
        <v>1299.83</v>
      </c>
      <c r="I27" s="310">
        <v>266</v>
      </c>
      <c r="J27" s="319">
        <v>4393.1155</v>
      </c>
      <c r="K27" s="310">
        <v>495</v>
      </c>
      <c r="L27" s="312">
        <v>7615.7406</v>
      </c>
      <c r="M27" s="310">
        <v>69</v>
      </c>
      <c r="N27" s="319">
        <v>716.2225</v>
      </c>
      <c r="O27" s="310">
        <v>61</v>
      </c>
      <c r="P27" s="319">
        <v>766.682</v>
      </c>
      <c r="Q27" s="310">
        <v>78</v>
      </c>
      <c r="R27" s="319">
        <v>1105.89</v>
      </c>
      <c r="S27" s="310">
        <v>260</v>
      </c>
      <c r="T27" s="319">
        <v>4176.006519</v>
      </c>
      <c r="U27" s="310">
        <v>468</v>
      </c>
      <c r="V27" s="319">
        <v>6764.801019</v>
      </c>
      <c r="W27" s="314">
        <v>2345.67245813912</v>
      </c>
    </row>
    <row r="28" spans="1:23">
      <c r="U28" s="320"/>
    </row>
    <row r="37" spans="22:28">
      <c r="W37" s="322">
        <f>V27*W40</f>
        <v>2426.24169795067</v>
      </c>
    </row>
    <row r="39" spans="22:28">
      <c r="AB39" s="334"/>
    </row>
    <row r="40" spans="22:28">
      <c r="V40" s="335">
        <f>3000/V46</f>
        <v>0.358656772185345</v>
      </c>
      <c r="W40" s="322">
        <f>3000/V46</f>
        <v>0.358656772185345</v>
      </c>
    </row>
    <row r="46" spans="22:28">
      <c r="V46" s="320">
        <f>V27+'[1]汇总-肉牛产业发展'!$V$19</f>
        <v>8364.543019</v>
      </c>
      <c r="Y46" s="182">
        <f>'[1]汇总-肉牛产业发展'!$V$19/V46*3000</f>
        <v>573.758302049328</v>
      </c>
    </row>
    <row r="47" spans="22:28">
      <c r="V47" s="320">
        <v>1634.93</v>
      </c>
    </row>
    <row r="48" spans="22:28">
      <c r="V48" s="320">
        <v>1659.78</v>
      </c>
    </row>
    <row r="51" spans="22:22">
      <c r="V51" s="320">
        <f>3000/V46</f>
        <v>0.358656772185345</v>
      </c>
    </row>
  </sheetData>
  <sheetProtection formatCells="0" formatColumns="0" formatRows="0" insertRows="0" insertColumns="0" insertHyperlinks="0" deleteColumns="0" deleteRows="0" sort="0" autoFilter="0" pivotTables="0"/>
  <mergeCells count="10">
    <mergeCell ref="A1:W1"/>
    <mergeCell ref="T2:W2"/>
    <mergeCell ref="C3:F3"/>
    <mergeCell ref="G3:J3"/>
    <mergeCell ref="K3:N3"/>
    <mergeCell ref="O3:R3"/>
    <mergeCell ref="S3:V3"/>
    <mergeCell ref="A3:A4"/>
    <mergeCell ref="B3:B4"/>
    <mergeCell ref="W3:W4"/>
  </mergeCells>
  <pageMargins left="0.984027777777778" right="0.751388888888889" top="1" bottom="1" header="0.5" footer="0.5"/>
  <pageSetup paperSize="9" scale="31"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37"/>
  <sheetViews>
    <sheetView tabSelected="1" zoomScale="55" zoomScaleNormal="55" topLeftCell="A3" workbookViewId="0">
      <selection activeCell="L10" sqref="L10"/>
    </sheetView>
  </sheetViews>
  <sheetFormatPr defaultColWidth="8.88888888888889" defaultRowHeight="14.4"/>
  <cols>
    <col min="1" max="1" width="9.16666666666667" customWidth="1"/>
    <col min="2" max="2" width="73.6111111111111" customWidth="1"/>
    <col min="3" max="20" width="16.1574074074074" customWidth="1"/>
    <col min="21" max="21" width="16.1574074074074" style="289" customWidth="1"/>
    <col min="22" max="23" width="16.1574074074074" customWidth="1"/>
  </cols>
  <sheetData>
    <row r="1" ht="51" customHeight="1" spans="1:23">
      <c r="A1" s="290" t="s">
        <v>0</v>
      </c>
      <c r="B1" s="290"/>
      <c r="C1" s="290"/>
      <c r="D1" s="290"/>
      <c r="E1" s="290"/>
      <c r="F1" s="290"/>
      <c r="G1" s="290"/>
      <c r="H1" s="290"/>
      <c r="I1" s="290"/>
      <c r="J1" s="290"/>
      <c r="K1" s="290"/>
      <c r="L1" s="290"/>
      <c r="M1" s="290"/>
      <c r="N1" s="290"/>
      <c r="O1" s="290"/>
      <c r="P1" s="290"/>
      <c r="Q1" s="290"/>
      <c r="R1" s="290"/>
      <c r="S1" s="290"/>
      <c r="T1" s="290"/>
      <c r="U1" s="291"/>
      <c r="V1" s="290"/>
      <c r="W1" s="290"/>
    </row>
    <row r="2" ht="21" customHeight="1" spans="1:23">
      <c r="A2" s="292"/>
      <c r="B2" s="292"/>
      <c r="C2" s="293"/>
      <c r="D2" s="293"/>
      <c r="E2" s="293"/>
      <c r="F2" s="293"/>
      <c r="G2" s="293"/>
      <c r="H2" s="293"/>
      <c r="I2" s="293"/>
      <c r="J2" s="293"/>
      <c r="K2" s="293"/>
      <c r="L2" s="293"/>
      <c r="M2" s="293"/>
      <c r="N2" s="293"/>
      <c r="O2" s="293"/>
      <c r="P2" s="293"/>
      <c r="Q2" s="293"/>
      <c r="R2" s="293"/>
      <c r="S2" s="294"/>
      <c r="T2" s="295" t="s">
        <v>1</v>
      </c>
      <c r="U2" s="295"/>
      <c r="V2" s="295"/>
      <c r="W2" s="295"/>
    </row>
    <row r="3" ht="34" customHeight="1" spans="1:23">
      <c r="A3" s="296" t="s">
        <v>2</v>
      </c>
      <c r="B3" s="297" t="s">
        <v>3</v>
      </c>
      <c r="C3" s="298" t="s">
        <v>37</v>
      </c>
      <c r="D3" s="299"/>
      <c r="E3" s="298"/>
      <c r="F3" s="299"/>
      <c r="G3" s="298"/>
      <c r="H3" s="299"/>
      <c r="I3" s="298"/>
      <c r="J3" s="299"/>
      <c r="K3" s="298"/>
      <c r="L3" s="299"/>
      <c r="M3" s="300" t="s">
        <v>38</v>
      </c>
      <c r="N3" s="301"/>
      <c r="O3" s="300"/>
      <c r="P3" s="301"/>
      <c r="Q3" s="300"/>
      <c r="R3" s="301"/>
      <c r="S3" s="300"/>
      <c r="T3" s="301"/>
      <c r="U3" s="302"/>
      <c r="V3" s="301"/>
      <c r="W3" s="303" t="s">
        <v>9</v>
      </c>
    </row>
    <row r="4" ht="30" customHeight="1" spans="1:23">
      <c r="A4" s="296"/>
      <c r="B4" s="297"/>
      <c r="C4" s="298" t="s">
        <v>6</v>
      </c>
      <c r="D4" s="299"/>
      <c r="E4" s="298" t="s">
        <v>5</v>
      </c>
      <c r="F4" s="299"/>
      <c r="G4" s="298" t="s">
        <v>4</v>
      </c>
      <c r="H4" s="299"/>
      <c r="I4" s="298" t="s">
        <v>7</v>
      </c>
      <c r="J4" s="299"/>
      <c r="K4" s="298" t="s">
        <v>8</v>
      </c>
      <c r="L4" s="299"/>
      <c r="M4" s="300" t="s">
        <v>6</v>
      </c>
      <c r="N4" s="301"/>
      <c r="O4" s="300" t="s">
        <v>5</v>
      </c>
      <c r="P4" s="301"/>
      <c r="Q4" s="300" t="s">
        <v>4</v>
      </c>
      <c r="R4" s="301"/>
      <c r="S4" s="300" t="s">
        <v>7</v>
      </c>
      <c r="T4" s="301"/>
      <c r="U4" s="302" t="s">
        <v>8</v>
      </c>
      <c r="V4" s="301"/>
      <c r="W4" s="303"/>
    </row>
    <row r="5" ht="31" customHeight="1" spans="1:23">
      <c r="A5" s="296"/>
      <c r="B5" s="297"/>
      <c r="C5" s="304" t="s">
        <v>39</v>
      </c>
      <c r="D5" s="304" t="s">
        <v>40</v>
      </c>
      <c r="E5" s="304" t="s">
        <v>39</v>
      </c>
      <c r="F5" s="304" t="s">
        <v>40</v>
      </c>
      <c r="G5" s="304" t="s">
        <v>39</v>
      </c>
      <c r="H5" s="304" t="s">
        <v>40</v>
      </c>
      <c r="I5" s="304" t="s">
        <v>39</v>
      </c>
      <c r="J5" s="304" t="s">
        <v>40</v>
      </c>
      <c r="K5" s="304" t="s">
        <v>39</v>
      </c>
      <c r="L5" s="304" t="s">
        <v>40</v>
      </c>
      <c r="M5" s="304" t="s">
        <v>39</v>
      </c>
      <c r="N5" s="304" t="s">
        <v>40</v>
      </c>
      <c r="O5" s="304" t="s">
        <v>39</v>
      </c>
      <c r="P5" s="304" t="s">
        <v>40</v>
      </c>
      <c r="Q5" s="304" t="s">
        <v>39</v>
      </c>
      <c r="R5" s="304" t="s">
        <v>40</v>
      </c>
      <c r="S5" s="304" t="s">
        <v>39</v>
      </c>
      <c r="T5" s="304" t="s">
        <v>40</v>
      </c>
      <c r="U5" s="305" t="s">
        <v>39</v>
      </c>
      <c r="V5" s="304" t="s">
        <v>40</v>
      </c>
      <c r="W5" s="303"/>
    </row>
    <row r="6" ht="58" customHeight="1" spans="1:23">
      <c r="A6" s="306">
        <v>1</v>
      </c>
      <c r="B6" s="307" t="s">
        <v>15</v>
      </c>
      <c r="C6" s="308"/>
      <c r="D6" s="309"/>
      <c r="E6" s="310"/>
      <c r="F6" s="311"/>
      <c r="G6" s="308"/>
      <c r="H6" s="309"/>
      <c r="I6" s="310">
        <v>2</v>
      </c>
      <c r="J6" s="311">
        <v>200</v>
      </c>
      <c r="K6" s="310">
        <f>SUM(C6+E6+G6+I6)</f>
        <v>2</v>
      </c>
      <c r="L6" s="312">
        <f t="shared" ref="L6:L12" si="0">SUM(D6+F6+H6+J6)</f>
        <v>200</v>
      </c>
      <c r="M6" s="310"/>
      <c r="N6" s="311"/>
      <c r="O6" s="308"/>
      <c r="P6" s="309"/>
      <c r="Q6" s="310"/>
      <c r="R6" s="311"/>
      <c r="S6" s="310">
        <v>2</v>
      </c>
      <c r="T6" s="313">
        <v>200</v>
      </c>
      <c r="U6" s="310">
        <f>SUM(M6+O6+Q6+S6)</f>
        <v>2</v>
      </c>
      <c r="V6" s="312">
        <f t="shared" ref="V6:V12" si="1">SUM(N6+P6+R6+T6)</f>
        <v>200</v>
      </c>
      <c r="W6" s="314">
        <f t="shared" ref="W6:W12" si="2">V6*$V$32</f>
        <v>71.731354437069</v>
      </c>
    </row>
    <row r="7" ht="58" customHeight="1" spans="1:23">
      <c r="A7" s="315">
        <v>2</v>
      </c>
      <c r="B7" s="307" t="s">
        <v>41</v>
      </c>
      <c r="C7" s="308">
        <v>1</v>
      </c>
      <c r="D7" s="309">
        <v>50</v>
      </c>
      <c r="E7" s="310"/>
      <c r="F7" s="311"/>
      <c r="G7" s="308">
        <v>1</v>
      </c>
      <c r="H7" s="309">
        <v>50</v>
      </c>
      <c r="I7" s="310">
        <v>8</v>
      </c>
      <c r="J7" s="311">
        <v>150.3202</v>
      </c>
      <c r="K7" s="310">
        <f>SUM(C7+E7+G7+I7)</f>
        <v>10</v>
      </c>
      <c r="L7" s="312">
        <f t="shared" si="0"/>
        <v>250.3202</v>
      </c>
      <c r="M7" s="310">
        <v>1</v>
      </c>
      <c r="N7" s="311">
        <v>100</v>
      </c>
      <c r="O7" s="308"/>
      <c r="P7" s="309"/>
      <c r="Q7" s="310"/>
      <c r="R7" s="311"/>
      <c r="S7" s="310">
        <v>7</v>
      </c>
      <c r="T7" s="313">
        <v>100.3202</v>
      </c>
      <c r="U7" s="310">
        <f>SUM(M7+O7+Q7+S7)</f>
        <v>8</v>
      </c>
      <c r="V7" s="312">
        <f t="shared" si="1"/>
        <v>200.3202</v>
      </c>
      <c r="W7" s="314">
        <f t="shared" si="2"/>
        <v>71.8461963355227</v>
      </c>
    </row>
    <row r="8" ht="58" customHeight="1" spans="1:23">
      <c r="A8" s="316"/>
      <c r="B8" s="317" t="s">
        <v>42</v>
      </c>
      <c r="C8" s="308"/>
      <c r="D8" s="309"/>
      <c r="E8" s="310"/>
      <c r="F8" s="311"/>
      <c r="G8" s="308">
        <v>1</v>
      </c>
      <c r="H8" s="309">
        <v>50</v>
      </c>
      <c r="I8" s="310">
        <v>13</v>
      </c>
      <c r="J8" s="311">
        <v>650</v>
      </c>
      <c r="K8" s="310">
        <f>SUM(C8+E8+G8+I8)</f>
        <v>14</v>
      </c>
      <c r="L8" s="312">
        <f t="shared" si="0"/>
        <v>700</v>
      </c>
      <c r="M8" s="310"/>
      <c r="N8" s="311"/>
      <c r="O8" s="308"/>
      <c r="P8" s="309"/>
      <c r="Q8" s="308">
        <v>1</v>
      </c>
      <c r="R8" s="309">
        <v>50</v>
      </c>
      <c r="S8" s="310">
        <v>13</v>
      </c>
      <c r="T8" s="311">
        <v>650</v>
      </c>
      <c r="U8" s="310">
        <v>14</v>
      </c>
      <c r="V8" s="312">
        <f t="shared" si="1"/>
        <v>700</v>
      </c>
      <c r="W8" s="314">
        <f t="shared" si="2"/>
        <v>251.059740529741</v>
      </c>
    </row>
    <row r="9" ht="58" customHeight="1" spans="1:23">
      <c r="A9" s="306">
        <v>3</v>
      </c>
      <c r="B9" s="307" t="s">
        <v>43</v>
      </c>
      <c r="C9" s="308">
        <v>2</v>
      </c>
      <c r="D9" s="309">
        <v>224.72</v>
      </c>
      <c r="E9" s="310">
        <v>10</v>
      </c>
      <c r="F9" s="311">
        <v>394.92</v>
      </c>
      <c r="G9" s="308"/>
      <c r="H9" s="309"/>
      <c r="I9" s="310">
        <v>8</v>
      </c>
      <c r="J9" s="311">
        <v>312.92</v>
      </c>
      <c r="K9" s="310">
        <f>SUM(C9+E9+G9+I9)</f>
        <v>20</v>
      </c>
      <c r="L9" s="312">
        <f t="shared" si="0"/>
        <v>932.56</v>
      </c>
      <c r="M9" s="310">
        <v>2</v>
      </c>
      <c r="N9" s="311">
        <v>212.45</v>
      </c>
      <c r="O9" s="308">
        <v>2</v>
      </c>
      <c r="P9" s="309">
        <v>210</v>
      </c>
      <c r="Q9" s="310"/>
      <c r="R9" s="311"/>
      <c r="S9" s="310">
        <v>6</v>
      </c>
      <c r="T9" s="313">
        <v>267.54</v>
      </c>
      <c r="U9" s="310">
        <f>SUM(M9+O9+Q9+S9)</f>
        <v>10</v>
      </c>
      <c r="V9" s="312">
        <f t="shared" si="1"/>
        <v>689.99</v>
      </c>
      <c r="W9" s="314">
        <f t="shared" si="2"/>
        <v>247.469586240166</v>
      </c>
    </row>
    <row r="10" ht="58" customHeight="1" spans="1:23">
      <c r="A10" s="306">
        <v>4</v>
      </c>
      <c r="B10" s="307" t="s">
        <v>19</v>
      </c>
      <c r="C10" s="308"/>
      <c r="D10" s="309"/>
      <c r="E10" s="310"/>
      <c r="F10" s="311"/>
      <c r="G10" s="308"/>
      <c r="H10" s="309"/>
      <c r="I10" s="310"/>
      <c r="J10" s="311"/>
      <c r="K10" s="310"/>
      <c r="L10" s="312">
        <f t="shared" si="0"/>
        <v>0</v>
      </c>
      <c r="M10" s="310"/>
      <c r="N10" s="311"/>
      <c r="O10" s="308"/>
      <c r="P10" s="309"/>
      <c r="Q10" s="310"/>
      <c r="R10" s="311"/>
      <c r="S10" s="310">
        <v>4</v>
      </c>
      <c r="T10" s="313">
        <v>200</v>
      </c>
      <c r="U10" s="310">
        <f>SUM(M10+O10+Q10+S10)</f>
        <v>4</v>
      </c>
      <c r="V10" s="312">
        <f t="shared" si="1"/>
        <v>200</v>
      </c>
      <c r="W10" s="314">
        <f t="shared" si="2"/>
        <v>71.731354437069</v>
      </c>
    </row>
    <row r="11" ht="58" customHeight="1" spans="1:23">
      <c r="A11" s="306">
        <v>5</v>
      </c>
      <c r="B11" s="317" t="s">
        <v>20</v>
      </c>
      <c r="C11" s="308"/>
      <c r="D11" s="309"/>
      <c r="E11" s="310"/>
      <c r="F11" s="311"/>
      <c r="G11" s="308"/>
      <c r="H11" s="309"/>
      <c r="I11" s="310">
        <v>2</v>
      </c>
      <c r="J11" s="311">
        <v>30</v>
      </c>
      <c r="K11" s="310">
        <f>SUM(C11+E11+G11+I11)</f>
        <v>2</v>
      </c>
      <c r="L11" s="312">
        <f t="shared" si="0"/>
        <v>30</v>
      </c>
      <c r="M11" s="310"/>
      <c r="N11" s="311"/>
      <c r="O11" s="308"/>
      <c r="P11" s="309"/>
      <c r="Q11" s="310"/>
      <c r="R11" s="311"/>
      <c r="S11" s="310">
        <v>2</v>
      </c>
      <c r="T11" s="313">
        <v>30</v>
      </c>
      <c r="U11" s="310">
        <f>SUM(M11+O11+Q11+S11)</f>
        <v>2</v>
      </c>
      <c r="V11" s="312">
        <f t="shared" si="1"/>
        <v>30</v>
      </c>
      <c r="W11" s="314">
        <f t="shared" si="2"/>
        <v>10.7597031655603</v>
      </c>
    </row>
    <row r="12" ht="58" customHeight="1" spans="1:23">
      <c r="A12" s="306">
        <v>6</v>
      </c>
      <c r="B12" s="317" t="s">
        <v>23</v>
      </c>
      <c r="C12" s="308">
        <v>3</v>
      </c>
      <c r="D12" s="309">
        <v>1.4</v>
      </c>
      <c r="E12" s="310"/>
      <c r="F12" s="311"/>
      <c r="G12" s="308"/>
      <c r="H12" s="309"/>
      <c r="I12" s="310">
        <v>1</v>
      </c>
      <c r="J12" s="313">
        <v>10</v>
      </c>
      <c r="K12" s="310">
        <f>SUM(C12+E12+G12+I12)</f>
        <v>4</v>
      </c>
      <c r="L12" s="312">
        <f t="shared" si="0"/>
        <v>11.4</v>
      </c>
      <c r="M12" s="310">
        <v>3</v>
      </c>
      <c r="N12" s="311">
        <v>1.4</v>
      </c>
      <c r="O12" s="308"/>
      <c r="P12" s="309"/>
      <c r="Q12" s="310"/>
      <c r="R12" s="311"/>
      <c r="S12" s="310">
        <v>1</v>
      </c>
      <c r="T12" s="313">
        <v>10</v>
      </c>
      <c r="U12" s="310">
        <f>SUM(M12+O12+Q12+S12)</f>
        <v>4</v>
      </c>
      <c r="V12" s="312">
        <f t="shared" si="1"/>
        <v>11.4</v>
      </c>
      <c r="W12" s="314">
        <f t="shared" si="2"/>
        <v>4.08868720291293</v>
      </c>
    </row>
    <row r="13" ht="58" customHeight="1" spans="1:23">
      <c r="A13" s="306">
        <v>7</v>
      </c>
      <c r="B13" s="317" t="s">
        <v>25</v>
      </c>
      <c r="C13" s="308">
        <v>3</v>
      </c>
      <c r="D13" s="309">
        <v>260.26</v>
      </c>
      <c r="E13" s="310">
        <v>2</v>
      </c>
      <c r="F13" s="309">
        <v>284.95</v>
      </c>
      <c r="G13" s="308">
        <v>3</v>
      </c>
      <c r="H13" s="309">
        <v>599.65</v>
      </c>
      <c r="I13" s="310">
        <v>13</v>
      </c>
      <c r="J13" s="309">
        <v>1023.6053</v>
      </c>
      <c r="K13" s="310">
        <f t="shared" ref="K13:K24" si="3">SUM(C13+E13+G13+I13)</f>
        <v>21</v>
      </c>
      <c r="L13" s="312">
        <f t="shared" ref="L13:L24" si="4">SUM(D13+F13+H13+J13)</f>
        <v>2168.4653</v>
      </c>
      <c r="M13" s="310">
        <v>2</v>
      </c>
      <c r="N13" s="309">
        <v>60.26</v>
      </c>
      <c r="O13" s="308">
        <v>2</v>
      </c>
      <c r="P13" s="309">
        <v>284.95</v>
      </c>
      <c r="Q13" s="310">
        <v>2</v>
      </c>
      <c r="R13" s="309">
        <v>399.65</v>
      </c>
      <c r="S13" s="310">
        <v>13</v>
      </c>
      <c r="T13" s="313">
        <v>1015.8637</v>
      </c>
      <c r="U13" s="310">
        <f>SUM(M13+O13+Q13+S13)</f>
        <v>19</v>
      </c>
      <c r="V13" s="312">
        <f t="shared" ref="V13:V24" si="5">SUM(N13+P13+R13+T13)</f>
        <v>1760.7237</v>
      </c>
      <c r="W13" s="314">
        <f t="shared" ref="W13:W24" si="6">V13*$V$32</f>
        <v>631.495478952238</v>
      </c>
    </row>
    <row r="14" ht="58" customHeight="1" spans="1:23">
      <c r="A14" s="306">
        <v>8</v>
      </c>
      <c r="B14" s="317" t="s">
        <v>26</v>
      </c>
      <c r="C14" s="308">
        <v>2</v>
      </c>
      <c r="D14" s="309">
        <v>40</v>
      </c>
      <c r="E14" s="310">
        <v>1</v>
      </c>
      <c r="F14" s="311">
        <v>20</v>
      </c>
      <c r="G14" s="308">
        <v>1</v>
      </c>
      <c r="H14" s="309">
        <v>20</v>
      </c>
      <c r="I14" s="310">
        <v>2</v>
      </c>
      <c r="J14" s="311">
        <v>40</v>
      </c>
      <c r="K14" s="310">
        <f t="shared" si="3"/>
        <v>6</v>
      </c>
      <c r="L14" s="312">
        <f t="shared" si="4"/>
        <v>120</v>
      </c>
      <c r="M14" s="310">
        <v>2</v>
      </c>
      <c r="N14" s="311">
        <v>40</v>
      </c>
      <c r="O14" s="308">
        <v>1</v>
      </c>
      <c r="P14" s="309">
        <v>20</v>
      </c>
      <c r="Q14" s="310">
        <v>1</v>
      </c>
      <c r="R14" s="311">
        <v>20</v>
      </c>
      <c r="S14" s="310">
        <v>2</v>
      </c>
      <c r="T14" s="313">
        <v>40</v>
      </c>
      <c r="U14" s="310">
        <f t="shared" ref="U13:U24" si="7">SUM(M14+O14+Q14+S14)</f>
        <v>6</v>
      </c>
      <c r="V14" s="312">
        <f t="shared" si="5"/>
        <v>120</v>
      </c>
      <c r="W14" s="314">
        <f t="shared" si="6"/>
        <v>43.0388126622414</v>
      </c>
    </row>
    <row r="15" ht="58" customHeight="1" spans="1:23">
      <c r="A15" s="306">
        <v>9</v>
      </c>
      <c r="B15" s="317" t="s">
        <v>44</v>
      </c>
      <c r="C15" s="308">
        <v>14</v>
      </c>
      <c r="D15" s="309">
        <v>128</v>
      </c>
      <c r="E15" s="310">
        <v>16</v>
      </c>
      <c r="F15" s="311">
        <v>97</v>
      </c>
      <c r="G15" s="308">
        <v>12</v>
      </c>
      <c r="H15" s="309">
        <v>99</v>
      </c>
      <c r="I15" s="310">
        <v>35</v>
      </c>
      <c r="J15" s="311">
        <v>226</v>
      </c>
      <c r="K15" s="310">
        <f t="shared" si="3"/>
        <v>77</v>
      </c>
      <c r="L15" s="312">
        <f t="shared" si="4"/>
        <v>550</v>
      </c>
      <c r="M15" s="310">
        <v>14</v>
      </c>
      <c r="N15" s="311">
        <v>129</v>
      </c>
      <c r="O15" s="308">
        <v>11</v>
      </c>
      <c r="P15" s="309">
        <v>89</v>
      </c>
      <c r="Q15" s="310">
        <v>12</v>
      </c>
      <c r="R15" s="311">
        <v>96</v>
      </c>
      <c r="S15" s="310">
        <v>35</v>
      </c>
      <c r="T15" s="313">
        <v>226</v>
      </c>
      <c r="U15" s="310">
        <f t="shared" si="7"/>
        <v>72</v>
      </c>
      <c r="V15" s="312">
        <f t="shared" si="5"/>
        <v>540</v>
      </c>
      <c r="W15" s="314">
        <f t="shared" si="6"/>
        <v>193.674656980086</v>
      </c>
    </row>
    <row r="16" ht="58" customHeight="1" spans="1:23">
      <c r="A16" s="306">
        <v>10</v>
      </c>
      <c r="B16" s="317" t="s">
        <v>28</v>
      </c>
      <c r="C16" s="308">
        <v>29</v>
      </c>
      <c r="D16" s="309">
        <v>8</v>
      </c>
      <c r="E16" s="310">
        <v>16</v>
      </c>
      <c r="F16" s="311">
        <v>10</v>
      </c>
      <c r="G16" s="308">
        <v>31</v>
      </c>
      <c r="H16" s="309">
        <v>10.1</v>
      </c>
      <c r="I16" s="310">
        <v>72</v>
      </c>
      <c r="J16" s="311">
        <v>40.4</v>
      </c>
      <c r="K16" s="310">
        <f t="shared" si="3"/>
        <v>148</v>
      </c>
      <c r="L16" s="312">
        <f t="shared" si="4"/>
        <v>68.5</v>
      </c>
      <c r="M16" s="310">
        <v>27</v>
      </c>
      <c r="N16" s="311">
        <v>6.3</v>
      </c>
      <c r="O16" s="308">
        <v>16</v>
      </c>
      <c r="P16" s="309">
        <v>10.5</v>
      </c>
      <c r="Q16" s="310">
        <v>31</v>
      </c>
      <c r="R16" s="311">
        <v>9.6</v>
      </c>
      <c r="S16" s="310">
        <v>68</v>
      </c>
      <c r="T16" s="313">
        <v>38.2</v>
      </c>
      <c r="U16" s="310">
        <f t="shared" si="7"/>
        <v>142</v>
      </c>
      <c r="V16" s="312">
        <f t="shared" si="5"/>
        <v>64.6</v>
      </c>
      <c r="W16" s="314">
        <f t="shared" si="6"/>
        <v>23.1692274831733</v>
      </c>
    </row>
    <row r="17" ht="58" customHeight="1" spans="1:23">
      <c r="A17" s="306">
        <v>11</v>
      </c>
      <c r="B17" s="317" t="s">
        <v>29</v>
      </c>
      <c r="C17" s="308"/>
      <c r="D17" s="309"/>
      <c r="E17" s="310"/>
      <c r="F17" s="311"/>
      <c r="G17" s="308"/>
      <c r="H17" s="309"/>
      <c r="I17" s="310">
        <v>1</v>
      </c>
      <c r="J17" s="311">
        <v>50</v>
      </c>
      <c r="K17" s="310">
        <f t="shared" si="3"/>
        <v>1</v>
      </c>
      <c r="L17" s="312">
        <f t="shared" si="4"/>
        <v>50</v>
      </c>
      <c r="M17" s="310"/>
      <c r="N17" s="311"/>
      <c r="O17" s="308"/>
      <c r="P17" s="309"/>
      <c r="Q17" s="310"/>
      <c r="R17" s="311"/>
      <c r="S17" s="310">
        <v>1</v>
      </c>
      <c r="T17" s="313">
        <v>50</v>
      </c>
      <c r="U17" s="310">
        <f t="shared" si="7"/>
        <v>1</v>
      </c>
      <c r="V17" s="312">
        <f t="shared" si="5"/>
        <v>50</v>
      </c>
      <c r="W17" s="314">
        <f t="shared" si="6"/>
        <v>17.9328386092673</v>
      </c>
    </row>
    <row r="18" ht="58" customHeight="1" spans="1:23">
      <c r="A18" s="306">
        <v>12</v>
      </c>
      <c r="B18" s="317" t="s">
        <v>30</v>
      </c>
      <c r="C18" s="308"/>
      <c r="D18" s="309"/>
      <c r="E18" s="310">
        <v>1</v>
      </c>
      <c r="F18" s="311">
        <v>10</v>
      </c>
      <c r="G18" s="308"/>
      <c r="H18" s="309"/>
      <c r="I18" s="310">
        <v>6</v>
      </c>
      <c r="J18" s="311">
        <v>60</v>
      </c>
      <c r="K18" s="310">
        <f t="shared" si="3"/>
        <v>7</v>
      </c>
      <c r="L18" s="312">
        <f t="shared" si="4"/>
        <v>70</v>
      </c>
      <c r="M18" s="310"/>
      <c r="N18" s="311"/>
      <c r="O18" s="308">
        <v>1</v>
      </c>
      <c r="P18" s="309">
        <v>10</v>
      </c>
      <c r="Q18" s="310"/>
      <c r="R18" s="311"/>
      <c r="S18" s="310">
        <v>6</v>
      </c>
      <c r="T18" s="313">
        <v>60</v>
      </c>
      <c r="U18" s="310">
        <f t="shared" si="7"/>
        <v>7</v>
      </c>
      <c r="V18" s="312">
        <f t="shared" si="5"/>
        <v>70</v>
      </c>
      <c r="W18" s="314">
        <f t="shared" si="6"/>
        <v>25.1059740529741</v>
      </c>
    </row>
    <row r="19" ht="58" customHeight="1" spans="1:23">
      <c r="A19" s="306">
        <v>13</v>
      </c>
      <c r="B19" s="317" t="s">
        <v>31</v>
      </c>
      <c r="C19" s="308"/>
      <c r="D19" s="309"/>
      <c r="E19" s="310"/>
      <c r="F19" s="311"/>
      <c r="G19" s="308"/>
      <c r="H19" s="309"/>
      <c r="I19" s="310">
        <v>1</v>
      </c>
      <c r="J19" s="311">
        <v>50</v>
      </c>
      <c r="K19" s="310">
        <f t="shared" si="3"/>
        <v>1</v>
      </c>
      <c r="L19" s="312">
        <f t="shared" si="4"/>
        <v>50</v>
      </c>
      <c r="M19" s="310"/>
      <c r="N19" s="311"/>
      <c r="O19" s="308"/>
      <c r="P19" s="309"/>
      <c r="Q19" s="310"/>
      <c r="R19" s="311"/>
      <c r="S19" s="310">
        <v>1</v>
      </c>
      <c r="T19" s="313">
        <v>50</v>
      </c>
      <c r="U19" s="310">
        <f t="shared" si="7"/>
        <v>1</v>
      </c>
      <c r="V19" s="312">
        <f t="shared" si="5"/>
        <v>50</v>
      </c>
      <c r="W19" s="314">
        <f t="shared" si="6"/>
        <v>17.9328386092673</v>
      </c>
    </row>
    <row r="20" ht="58" customHeight="1" spans="1:23">
      <c r="A20" s="306">
        <v>14</v>
      </c>
      <c r="B20" s="317" t="s">
        <v>32</v>
      </c>
      <c r="C20" s="308">
        <v>14</v>
      </c>
      <c r="D20" s="309">
        <v>28</v>
      </c>
      <c r="E20" s="310">
        <v>18</v>
      </c>
      <c r="F20" s="311">
        <v>38</v>
      </c>
      <c r="G20" s="308">
        <v>17</v>
      </c>
      <c r="H20" s="309">
        <v>34</v>
      </c>
      <c r="I20" s="310">
        <v>50</v>
      </c>
      <c r="J20" s="311">
        <v>100</v>
      </c>
      <c r="K20" s="310">
        <f t="shared" si="3"/>
        <v>99</v>
      </c>
      <c r="L20" s="312">
        <f t="shared" si="4"/>
        <v>200</v>
      </c>
      <c r="M20" s="310">
        <v>14</v>
      </c>
      <c r="N20" s="311">
        <v>28</v>
      </c>
      <c r="O20" s="308">
        <v>17</v>
      </c>
      <c r="P20" s="309">
        <v>34</v>
      </c>
      <c r="Q20" s="310">
        <v>17</v>
      </c>
      <c r="R20" s="311">
        <v>34</v>
      </c>
      <c r="S20" s="310">
        <v>50</v>
      </c>
      <c r="T20" s="313">
        <v>100</v>
      </c>
      <c r="U20" s="310">
        <f t="shared" si="7"/>
        <v>98</v>
      </c>
      <c r="V20" s="312">
        <f t="shared" si="5"/>
        <v>196</v>
      </c>
      <c r="W20" s="314">
        <f t="shared" si="6"/>
        <v>70.2967273483276</v>
      </c>
    </row>
    <row r="21" ht="58" customHeight="1" spans="1:23">
      <c r="A21" s="306">
        <v>15</v>
      </c>
      <c r="B21" s="317" t="s">
        <v>33</v>
      </c>
      <c r="C21" s="308"/>
      <c r="D21" s="309"/>
      <c r="E21" s="310"/>
      <c r="F21" s="311"/>
      <c r="G21" s="308">
        <v>1</v>
      </c>
      <c r="H21" s="309">
        <v>100</v>
      </c>
      <c r="I21" s="310"/>
      <c r="J21" s="311"/>
      <c r="K21" s="310">
        <f t="shared" si="3"/>
        <v>1</v>
      </c>
      <c r="L21" s="312">
        <f t="shared" si="4"/>
        <v>100</v>
      </c>
      <c r="M21" s="310"/>
      <c r="N21" s="311"/>
      <c r="O21" s="308"/>
      <c r="P21" s="309"/>
      <c r="Q21" s="310">
        <v>1</v>
      </c>
      <c r="R21" s="311">
        <v>100</v>
      </c>
      <c r="S21" s="310"/>
      <c r="T21" s="313"/>
      <c r="U21" s="310">
        <f t="shared" si="7"/>
        <v>1</v>
      </c>
      <c r="V21" s="312">
        <f t="shared" si="5"/>
        <v>100</v>
      </c>
      <c r="W21" s="314">
        <f t="shared" si="6"/>
        <v>35.8656772185345</v>
      </c>
    </row>
    <row r="22" ht="58" customHeight="1" spans="1:23">
      <c r="A22" s="306">
        <v>16</v>
      </c>
      <c r="B22" s="317" t="s">
        <v>34</v>
      </c>
      <c r="C22" s="308">
        <v>1</v>
      </c>
      <c r="D22" s="309">
        <v>5</v>
      </c>
      <c r="E22" s="310">
        <v>1</v>
      </c>
      <c r="F22" s="311">
        <v>5</v>
      </c>
      <c r="G22" s="308">
        <v>1</v>
      </c>
      <c r="H22" s="309">
        <v>5</v>
      </c>
      <c r="I22" s="310">
        <v>2</v>
      </c>
      <c r="J22" s="311">
        <v>15</v>
      </c>
      <c r="K22" s="310">
        <f t="shared" si="3"/>
        <v>5</v>
      </c>
      <c r="L22" s="312">
        <f t="shared" si="4"/>
        <v>30</v>
      </c>
      <c r="M22" s="310">
        <v>1</v>
      </c>
      <c r="N22" s="311">
        <v>5</v>
      </c>
      <c r="O22" s="308">
        <v>1</v>
      </c>
      <c r="P22" s="309">
        <v>5</v>
      </c>
      <c r="Q22" s="310">
        <v>1</v>
      </c>
      <c r="R22" s="311">
        <v>5</v>
      </c>
      <c r="S22" s="310">
        <v>1</v>
      </c>
      <c r="T22" s="313">
        <v>5</v>
      </c>
      <c r="U22" s="310">
        <f t="shared" si="7"/>
        <v>4</v>
      </c>
      <c r="V22" s="312">
        <f t="shared" si="5"/>
        <v>20</v>
      </c>
      <c r="W22" s="314">
        <f t="shared" si="6"/>
        <v>7.1731354437069</v>
      </c>
    </row>
    <row r="23" ht="58" customHeight="1" spans="1:23">
      <c r="A23" s="306">
        <v>17</v>
      </c>
      <c r="B23" s="317" t="s">
        <v>35</v>
      </c>
      <c r="C23" s="308">
        <v>4</v>
      </c>
      <c r="D23" s="309">
        <v>167</v>
      </c>
      <c r="E23" s="310">
        <v>12</v>
      </c>
      <c r="F23" s="318">
        <v>150.5451</v>
      </c>
      <c r="G23" s="308">
        <v>12</v>
      </c>
      <c r="H23" s="309">
        <v>382.08</v>
      </c>
      <c r="I23" s="310">
        <v>58</v>
      </c>
      <c r="J23" s="318">
        <v>1434.87</v>
      </c>
      <c r="K23" s="310">
        <f t="shared" si="3"/>
        <v>86</v>
      </c>
      <c r="L23" s="312">
        <f t="shared" si="4"/>
        <v>2134.4951</v>
      </c>
      <c r="M23" s="310">
        <v>3</v>
      </c>
      <c r="N23" s="318">
        <v>133.8125</v>
      </c>
      <c r="O23" s="308">
        <v>10</v>
      </c>
      <c r="P23" s="309">
        <v>103.232</v>
      </c>
      <c r="Q23" s="310">
        <v>12</v>
      </c>
      <c r="R23" s="318">
        <v>391.64</v>
      </c>
      <c r="S23" s="310">
        <v>55</v>
      </c>
      <c r="T23" s="309">
        <v>1133.082819</v>
      </c>
      <c r="U23" s="310">
        <f t="shared" si="7"/>
        <v>80</v>
      </c>
      <c r="V23" s="312">
        <f t="shared" si="5"/>
        <v>1761.767319</v>
      </c>
      <c r="W23" s="314">
        <f t="shared" si="6"/>
        <v>631.869779974169</v>
      </c>
    </row>
    <row r="24" ht="61" customHeight="1" spans="1:23">
      <c r="A24" s="306"/>
      <c r="B24" s="306" t="s">
        <v>36</v>
      </c>
      <c r="C24" s="310">
        <f>SUM(C6:C23)</f>
        <v>73</v>
      </c>
      <c r="D24" s="319">
        <f>SUM(D6:D23)</f>
        <v>912.38</v>
      </c>
      <c r="E24" s="310">
        <f>SUM(E6:E23)</f>
        <v>77</v>
      </c>
      <c r="F24" s="319">
        <f>SUM(F6:F23)</f>
        <v>1010.4151</v>
      </c>
      <c r="G24" s="310">
        <f t="shared" ref="G24:W24" si="8">SUM(G6:G23)</f>
        <v>80</v>
      </c>
      <c r="H24" s="319">
        <f t="shared" si="8"/>
        <v>1349.83</v>
      </c>
      <c r="I24" s="310">
        <f t="shared" si="8"/>
        <v>274</v>
      </c>
      <c r="J24" s="319">
        <f t="shared" si="8"/>
        <v>4393.1155</v>
      </c>
      <c r="K24" s="310">
        <f t="shared" si="8"/>
        <v>504</v>
      </c>
      <c r="L24" s="312">
        <f t="shared" si="8"/>
        <v>7665.7406</v>
      </c>
      <c r="M24" s="310">
        <f t="shared" si="8"/>
        <v>69</v>
      </c>
      <c r="N24" s="319">
        <f t="shared" si="8"/>
        <v>716.2225</v>
      </c>
      <c r="O24" s="310">
        <f t="shared" si="8"/>
        <v>61</v>
      </c>
      <c r="P24" s="319">
        <f t="shared" si="8"/>
        <v>766.682</v>
      </c>
      <c r="Q24" s="310">
        <f t="shared" si="8"/>
        <v>78</v>
      </c>
      <c r="R24" s="319">
        <f t="shared" si="8"/>
        <v>1105.89</v>
      </c>
      <c r="S24" s="310">
        <f t="shared" si="8"/>
        <v>267</v>
      </c>
      <c r="T24" s="319">
        <f t="shared" si="8"/>
        <v>4176.006719</v>
      </c>
      <c r="U24" s="310">
        <f t="shared" si="8"/>
        <v>475</v>
      </c>
      <c r="V24" s="319">
        <f t="shared" si="8"/>
        <v>6764.801219</v>
      </c>
      <c r="W24" s="312">
        <f t="shared" si="8"/>
        <v>2426.24176968203</v>
      </c>
    </row>
    <row r="30" hidden="1"/>
    <row r="31" hidden="1"/>
    <row r="32" hidden="1" spans="1:23">
      <c r="V32">
        <f>汇总1!V40</f>
        <v>0.358656772185345</v>
      </c>
    </row>
    <row r="33" hidden="1"/>
    <row r="34" hidden="1"/>
    <row r="35" hidden="1"/>
    <row r="36" hidden="1"/>
    <row r="37" hidden="1"/>
  </sheetData>
  <mergeCells count="18">
    <mergeCell ref="A1:W1"/>
    <mergeCell ref="T2:W2"/>
    <mergeCell ref="C3:L3"/>
    <mergeCell ref="M3:V3"/>
    <mergeCell ref="C4:D4"/>
    <mergeCell ref="E4:F4"/>
    <mergeCell ref="G4:H4"/>
    <mergeCell ref="I4:J4"/>
    <mergeCell ref="K4:L4"/>
    <mergeCell ref="M4:N4"/>
    <mergeCell ref="O4:P4"/>
    <mergeCell ref="Q4:R4"/>
    <mergeCell ref="S4:T4"/>
    <mergeCell ref="U4:V4"/>
    <mergeCell ref="A3:A5"/>
    <mergeCell ref="A7:A8"/>
    <mergeCell ref="B3:B5"/>
    <mergeCell ref="W3:W5"/>
  </mergeCells>
  <pageMargins left="0.75" right="0.75" top="1" bottom="1" header="0.5" footer="0.5"/>
  <pageSetup paperSize="9" scale="3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workbookViewId="0">
      <selection activeCell="K3" sqref="K3"/>
    </sheetView>
  </sheetViews>
  <sheetFormatPr defaultColWidth="9" defaultRowHeight="14.4" outlineLevelRow="4"/>
  <cols>
    <col min="1" max="1" width="5.62962962962963" style="286" customWidth="1"/>
    <col min="2" max="2" width="8.49074074074074" style="286" customWidth="1"/>
    <col min="3" max="3" width="15.9444444444444" style="286" customWidth="1"/>
    <col min="4" max="4" width="15.4259259259259" style="286" customWidth="1"/>
    <col min="5" max="5" width="11.2407407407407" style="286" customWidth="1"/>
    <col min="6" max="6" width="9.87962962962963" style="286" customWidth="1"/>
    <col min="7" max="7" width="11.8796296296296" style="286" customWidth="1"/>
    <col min="8" max="8" width="21.3611111111111" style="286" customWidth="1"/>
    <col min="9" max="9" width="16.6018518518519" style="286" customWidth="1"/>
    <col min="10" max="10" width="12.5092592592593" style="286" customWidth="1"/>
    <col min="11" max="11" width="12.5462962962963" style="286" customWidth="1"/>
    <col min="12" max="16384" width="9" style="286"/>
  </cols>
  <sheetData>
    <row r="1" ht="66" customHeight="1" spans="1:11">
      <c r="A1" s="167" t="s">
        <v>45</v>
      </c>
      <c r="B1" s="167"/>
      <c r="C1" s="167"/>
      <c r="D1" s="167"/>
      <c r="E1" s="167"/>
      <c r="F1" s="167"/>
      <c r="G1" s="167"/>
      <c r="H1" s="167"/>
      <c r="I1" s="167"/>
      <c r="J1" s="167"/>
      <c r="K1" s="167"/>
    </row>
    <row r="2" ht="46.8" spans="1:11">
      <c r="A2" s="7" t="s">
        <v>2</v>
      </c>
      <c r="B2" s="7" t="s">
        <v>46</v>
      </c>
      <c r="C2" s="7" t="s">
        <v>47</v>
      </c>
      <c r="D2" s="7" t="s">
        <v>48</v>
      </c>
      <c r="E2" s="7" t="s">
        <v>49</v>
      </c>
      <c r="F2" s="287" t="s">
        <v>50</v>
      </c>
      <c r="G2" s="7" t="s">
        <v>51</v>
      </c>
      <c r="H2" s="7" t="s">
        <v>52</v>
      </c>
      <c r="I2" s="7" t="s">
        <v>53</v>
      </c>
      <c r="J2" s="7" t="s">
        <v>38</v>
      </c>
      <c r="K2" s="8" t="s">
        <v>54</v>
      </c>
    </row>
    <row r="3" ht="67" customHeight="1" spans="1:11">
      <c r="A3" s="93">
        <v>1</v>
      </c>
      <c r="B3" s="64" t="s">
        <v>7</v>
      </c>
      <c r="C3" s="64" t="s">
        <v>55</v>
      </c>
      <c r="D3" s="64" t="s">
        <v>56</v>
      </c>
      <c r="E3" s="66">
        <v>337.6</v>
      </c>
      <c r="F3" s="257">
        <v>0.3</v>
      </c>
      <c r="G3" s="66">
        <v>10258</v>
      </c>
      <c r="H3" s="66">
        <v>100</v>
      </c>
      <c r="I3" s="155">
        <f>E3</f>
        <v>337.6</v>
      </c>
      <c r="J3" s="155">
        <f>H3</f>
        <v>100</v>
      </c>
      <c r="K3" s="155">
        <f>J3*汇总1!$V$40</f>
        <v>35.8656772185345</v>
      </c>
    </row>
    <row r="4" ht="67" customHeight="1" spans="1:11">
      <c r="A4" s="93">
        <v>2</v>
      </c>
      <c r="B4" s="64" t="s">
        <v>7</v>
      </c>
      <c r="C4" s="64" t="s">
        <v>55</v>
      </c>
      <c r="D4" s="64" t="s">
        <v>57</v>
      </c>
      <c r="E4" s="263">
        <v>335.167</v>
      </c>
      <c r="F4" s="257">
        <v>0.3</v>
      </c>
      <c r="G4" s="66">
        <v>1507</v>
      </c>
      <c r="H4" s="66">
        <v>100</v>
      </c>
      <c r="I4" s="155">
        <f>E4</f>
        <v>335.167</v>
      </c>
      <c r="J4" s="155">
        <f>H4</f>
        <v>100</v>
      </c>
      <c r="K4" s="155">
        <f>J4*汇总1!$V$40</f>
        <v>35.8656772185345</v>
      </c>
    </row>
    <row r="5" ht="31" customHeight="1" spans="1:11">
      <c r="A5" s="160"/>
      <c r="B5" s="160" t="s">
        <v>58</v>
      </c>
      <c r="C5" s="160"/>
      <c r="D5" s="160"/>
      <c r="E5" s="160"/>
      <c r="F5" s="160"/>
      <c r="G5" s="160"/>
      <c r="H5" s="288">
        <v>200</v>
      </c>
      <c r="I5" s="155"/>
      <c r="J5" s="155">
        <f>SUM(J3:J4)</f>
        <v>200</v>
      </c>
      <c r="K5" s="155">
        <f>J5*汇总1!$V$40</f>
        <v>71.731354437069</v>
      </c>
    </row>
  </sheetData>
  <sheetProtection formatCells="0" formatColumns="0" formatRows="0" insertRows="0" insertColumns="0" insertHyperlinks="0" deleteColumns="0" deleteRows="0" sort="0" autoFilter="0" pivotTables="0"/>
  <autoFilter xmlns:etc="http://www.wps.cn/officeDocument/2017/etCustomData" ref="A2:K5" etc:filterBottomFollowUsedRange="0">
    <extLst>
      <etc:autoFilterAnalysis etc:version="v1" etc:showPane="0"/>
    </extLst>
  </autoFilter>
  <mergeCells count="2">
    <mergeCell ref="A1:K1"/>
    <mergeCell ref="B5:G5"/>
  </mergeCells>
  <printOptions horizontalCentered="1"/>
  <pageMargins left="0.751388888888889" right="0.751388888888889" top="1" bottom="1" header="0.5" footer="0.5"/>
  <pageSetup paperSize="9" scale="66" fitToHeight="0"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workbookViewId="0">
      <selection activeCell="K7" sqref="K7"/>
    </sheetView>
  </sheetViews>
  <sheetFormatPr defaultColWidth="9" defaultRowHeight="14.4"/>
  <cols>
    <col min="1" max="1" width="4.62962962962963" style="118" customWidth="1"/>
    <col min="2" max="2" width="7.37962962962963" style="118" customWidth="1"/>
    <col min="3" max="3" width="15.8796296296296" style="118" customWidth="1"/>
    <col min="4" max="4" width="13" style="145" customWidth="1"/>
    <col min="5" max="5" width="18.6296296296296" style="118" customWidth="1"/>
    <col min="6" max="6" width="11" style="118" customWidth="1"/>
    <col min="7" max="7" width="10.6296296296296" style="118" customWidth="1"/>
    <col min="8" max="8" width="14.5092592592593" style="118" customWidth="1"/>
    <col min="9" max="9" width="12.3796296296296" style="118" customWidth="1"/>
    <col min="10" max="10" width="14.4537037037037" style="118" customWidth="1"/>
    <col min="11" max="11" width="17.5185185185185" style="173" customWidth="1"/>
    <col min="12" max="12" width="16.5" style="165" customWidth="1"/>
    <col min="13" max="16384" width="9" style="165"/>
  </cols>
  <sheetData>
    <row r="1" ht="45" customHeight="1" spans="1:12">
      <c r="A1" s="265" t="s">
        <v>59</v>
      </c>
      <c r="B1" s="265"/>
      <c r="C1" s="265"/>
      <c r="D1" s="265"/>
      <c r="E1" s="265"/>
      <c r="F1" s="265"/>
      <c r="G1" s="265"/>
      <c r="H1" s="265"/>
      <c r="I1" s="265"/>
      <c r="J1" s="265"/>
      <c r="K1" s="265"/>
      <c r="L1" s="265"/>
    </row>
    <row r="2" ht="36" spans="1:12">
      <c r="A2" s="11" t="s">
        <v>2</v>
      </c>
      <c r="B2" s="11" t="s">
        <v>46</v>
      </c>
      <c r="C2" s="11" t="s">
        <v>47</v>
      </c>
      <c r="D2" s="11" t="s">
        <v>48</v>
      </c>
      <c r="E2" s="11" t="s">
        <v>60</v>
      </c>
      <c r="F2" s="239" t="s">
        <v>61</v>
      </c>
      <c r="G2" s="266" t="s">
        <v>62</v>
      </c>
      <c r="H2" s="9" t="s">
        <v>52</v>
      </c>
      <c r="I2" s="9" t="s">
        <v>63</v>
      </c>
      <c r="J2" s="9" t="s">
        <v>64</v>
      </c>
      <c r="K2" s="168" t="s">
        <v>54</v>
      </c>
      <c r="L2" s="168" t="s">
        <v>65</v>
      </c>
    </row>
    <row r="3" ht="40" customHeight="1" spans="1:12">
      <c r="A3" s="121">
        <v>1</v>
      </c>
      <c r="B3" s="25" t="s">
        <v>7</v>
      </c>
      <c r="C3" s="25" t="s">
        <v>66</v>
      </c>
      <c r="D3" s="267" t="s">
        <v>67</v>
      </c>
      <c r="E3" s="25" t="s">
        <v>68</v>
      </c>
      <c r="F3" s="269">
        <v>24.25</v>
      </c>
      <c r="G3" s="267" t="s">
        <v>69</v>
      </c>
      <c r="H3" s="274">
        <v>12.125</v>
      </c>
      <c r="I3" s="122">
        <f>F3</f>
        <v>24.25</v>
      </c>
      <c r="J3" s="283">
        <f>H3</f>
        <v>12.125</v>
      </c>
      <c r="K3" s="122">
        <f>J3*汇总1!$V$40</f>
        <v>4.34871336274731</v>
      </c>
      <c r="L3" s="270"/>
    </row>
    <row r="4" ht="40" customHeight="1" spans="1:12">
      <c r="A4" s="121">
        <v>2</v>
      </c>
      <c r="B4" s="25" t="s">
        <v>7</v>
      </c>
      <c r="C4" s="25" t="s">
        <v>66</v>
      </c>
      <c r="D4" s="268" t="s">
        <v>70</v>
      </c>
      <c r="E4" s="25" t="s">
        <v>68</v>
      </c>
      <c r="F4" s="269">
        <v>10.6</v>
      </c>
      <c r="G4" s="267" t="s">
        <v>69</v>
      </c>
      <c r="H4" s="284">
        <v>5.3</v>
      </c>
      <c r="I4" s="122">
        <f>F4</f>
        <v>10.6</v>
      </c>
      <c r="J4" s="122">
        <f>H4</f>
        <v>5.3</v>
      </c>
      <c r="K4" s="272">
        <f>J4*汇总1!$V$40</f>
        <v>1.90088089258233</v>
      </c>
      <c r="L4" s="270"/>
    </row>
    <row r="5" ht="40" customHeight="1" spans="1:12">
      <c r="A5" s="121">
        <v>3</v>
      </c>
      <c r="B5" s="25" t="s">
        <v>7</v>
      </c>
      <c r="C5" s="25" t="s">
        <v>66</v>
      </c>
      <c r="D5" s="267" t="s">
        <v>71</v>
      </c>
      <c r="E5" s="25" t="s">
        <v>68</v>
      </c>
      <c r="F5" s="269">
        <v>100.0594</v>
      </c>
      <c r="G5" s="267" t="s">
        <v>69</v>
      </c>
      <c r="H5" s="285">
        <v>50.03</v>
      </c>
      <c r="I5" s="122">
        <f>F5</f>
        <v>100.0594</v>
      </c>
      <c r="J5" s="29">
        <v>50.03</v>
      </c>
      <c r="K5" s="122">
        <f>J5*汇总1!$V$40</f>
        <v>17.9435983124328</v>
      </c>
      <c r="L5" s="270"/>
    </row>
    <row r="6" ht="40" customHeight="1" spans="1:12">
      <c r="A6" s="121">
        <v>4</v>
      </c>
      <c r="B6" s="25" t="s">
        <v>7</v>
      </c>
      <c r="C6" s="25" t="s">
        <v>66</v>
      </c>
      <c r="D6" s="267" t="s">
        <v>72</v>
      </c>
      <c r="E6" s="25" t="s">
        <v>68</v>
      </c>
      <c r="F6" s="274">
        <v>3.416</v>
      </c>
      <c r="G6" s="267" t="s">
        <v>69</v>
      </c>
      <c r="H6" s="274">
        <v>1.708</v>
      </c>
      <c r="I6" s="122">
        <f>F6</f>
        <v>3.416</v>
      </c>
      <c r="J6" s="283">
        <f>H6</f>
        <v>1.708</v>
      </c>
      <c r="K6" s="122">
        <f>J6*汇总1!$V$40</f>
        <v>0.612585766892569</v>
      </c>
      <c r="L6" s="270"/>
    </row>
    <row r="7" ht="40" customHeight="1" spans="1:12">
      <c r="A7" s="121">
        <v>5</v>
      </c>
      <c r="B7" s="25" t="s">
        <v>7</v>
      </c>
      <c r="C7" s="25" t="s">
        <v>66</v>
      </c>
      <c r="D7" s="267" t="s">
        <v>73</v>
      </c>
      <c r="E7" s="25" t="s">
        <v>68</v>
      </c>
      <c r="F7" s="277">
        <v>138.6</v>
      </c>
      <c r="G7" s="267" t="s">
        <v>69</v>
      </c>
      <c r="H7" s="285">
        <v>50</v>
      </c>
      <c r="I7" s="122">
        <v>0</v>
      </c>
      <c r="J7" s="122">
        <v>0</v>
      </c>
      <c r="K7" s="122">
        <f>J7*汇总1!$V$40</f>
        <v>0</v>
      </c>
      <c r="L7" s="55" t="s">
        <v>74</v>
      </c>
    </row>
    <row r="8" ht="40" customHeight="1" spans="1:12">
      <c r="A8" s="121">
        <v>6</v>
      </c>
      <c r="B8" s="25" t="s">
        <v>7</v>
      </c>
      <c r="C8" s="25" t="s">
        <v>66</v>
      </c>
      <c r="D8" s="267" t="s">
        <v>75</v>
      </c>
      <c r="E8" s="25" t="s">
        <v>68</v>
      </c>
      <c r="F8" s="269">
        <v>43.14</v>
      </c>
      <c r="G8" s="267" t="s">
        <v>69</v>
      </c>
      <c r="H8" s="285">
        <v>21.57</v>
      </c>
      <c r="I8" s="122">
        <f>F8</f>
        <v>43.14</v>
      </c>
      <c r="J8" s="122">
        <f>H8</f>
        <v>21.57</v>
      </c>
      <c r="K8" s="122">
        <f>J8*汇总1!$V$40</f>
        <v>7.73622657603789</v>
      </c>
      <c r="L8" s="270"/>
    </row>
    <row r="9" ht="40" customHeight="1" spans="1:12">
      <c r="A9" s="121">
        <v>7</v>
      </c>
      <c r="B9" s="25" t="s">
        <v>7</v>
      </c>
      <c r="C9" s="25" t="s">
        <v>66</v>
      </c>
      <c r="D9" s="267" t="s">
        <v>56</v>
      </c>
      <c r="E9" s="25" t="s">
        <v>68</v>
      </c>
      <c r="F9" s="273">
        <v>6.5744</v>
      </c>
      <c r="G9" s="267" t="s">
        <v>69</v>
      </c>
      <c r="H9" s="269">
        <f>F9/2</f>
        <v>3.2872</v>
      </c>
      <c r="I9" s="122">
        <f>F9</f>
        <v>6.5744</v>
      </c>
      <c r="J9" s="29">
        <f>H9</f>
        <v>3.2872</v>
      </c>
      <c r="K9" s="122">
        <f>J9*汇总1!$V$40</f>
        <v>1.17897654152767</v>
      </c>
      <c r="L9" s="270"/>
    </row>
    <row r="10" s="264" customFormat="1" ht="40" customHeight="1" spans="1:12">
      <c r="A10" s="121">
        <v>8</v>
      </c>
      <c r="B10" s="25" t="s">
        <v>7</v>
      </c>
      <c r="C10" s="25" t="s">
        <v>66</v>
      </c>
      <c r="D10" s="268" t="s">
        <v>76</v>
      </c>
      <c r="E10" s="25" t="s">
        <v>68</v>
      </c>
      <c r="F10" s="25">
        <v>12.6</v>
      </c>
      <c r="G10" s="267" t="s">
        <v>69</v>
      </c>
      <c r="H10" s="29">
        <v>6.3</v>
      </c>
      <c r="I10" s="29">
        <f>F10</f>
        <v>12.6</v>
      </c>
      <c r="J10" s="29">
        <f>H10</f>
        <v>6.3</v>
      </c>
      <c r="K10" s="122">
        <f>J10*汇总1!$V$40</f>
        <v>2.25953766476767</v>
      </c>
      <c r="L10" s="278"/>
    </row>
    <row r="11" customFormat="1" ht="40" customHeight="1" spans="1:12">
      <c r="A11" s="121">
        <v>9</v>
      </c>
      <c r="B11" s="25" t="s">
        <v>6</v>
      </c>
      <c r="C11" s="25" t="s">
        <v>66</v>
      </c>
      <c r="D11" s="22" t="s">
        <v>77</v>
      </c>
      <c r="E11" s="25" t="s">
        <v>68</v>
      </c>
      <c r="F11" s="25">
        <v>324.13</v>
      </c>
      <c r="G11" s="267" t="s">
        <v>69</v>
      </c>
      <c r="H11" s="29">
        <v>50</v>
      </c>
      <c r="I11" s="25">
        <f>F11</f>
        <v>324.13</v>
      </c>
      <c r="J11" s="25">
        <v>100</v>
      </c>
      <c r="K11" s="122">
        <f>J11*汇总1!$V$40</f>
        <v>35.8656772185345</v>
      </c>
      <c r="L11" s="60"/>
    </row>
    <row r="12" customFormat="1" ht="40" customHeight="1" spans="1:12">
      <c r="A12" s="121">
        <v>10</v>
      </c>
      <c r="B12" s="25" t="s">
        <v>4</v>
      </c>
      <c r="C12" s="25" t="s">
        <v>66</v>
      </c>
      <c r="D12" s="22" t="s">
        <v>78</v>
      </c>
      <c r="E12" s="25" t="s">
        <v>68</v>
      </c>
      <c r="F12" s="25"/>
      <c r="G12" s="267" t="s">
        <v>69</v>
      </c>
      <c r="H12" s="29">
        <v>0</v>
      </c>
      <c r="I12" s="25"/>
      <c r="J12" s="25">
        <f>H12</f>
        <v>0</v>
      </c>
      <c r="K12" s="122">
        <f>J12*汇总1!$V$40</f>
        <v>0</v>
      </c>
      <c r="L12" s="55" t="s">
        <v>79</v>
      </c>
    </row>
    <row r="13" ht="40" customHeight="1" spans="1:12">
      <c r="A13" s="121"/>
      <c r="B13" s="119" t="s">
        <v>58</v>
      </c>
      <c r="C13" s="120"/>
      <c r="D13" s="281"/>
      <c r="E13" s="120"/>
      <c r="F13" s="282"/>
      <c r="G13" s="121"/>
      <c r="H13" s="122">
        <f>SUM(H3:H12)</f>
        <v>200.3202</v>
      </c>
      <c r="I13" s="122"/>
      <c r="J13" s="122">
        <f>SUM(J3:J12)</f>
        <v>200.3202</v>
      </c>
      <c r="K13" s="122">
        <f>J13*汇总1!$V$40</f>
        <v>71.8461963355227</v>
      </c>
      <c r="L13" s="270"/>
    </row>
  </sheetData>
  <sheetProtection formatCells="0" formatColumns="0" formatRows="0" insertRows="0" insertColumns="0" insertHyperlinks="0" deleteColumns="0" deleteRows="0" sort="0" autoFilter="0" pivotTables="0"/>
  <autoFilter xmlns:etc="http://www.wps.cn/officeDocument/2017/etCustomData" ref="A2:J13" etc:filterBottomFollowUsedRange="0">
    <extLst>
      <etc:autoFilterAnalysis etc:version="v1" etc:showPane="0"/>
    </extLst>
  </autoFilter>
  <mergeCells count="2">
    <mergeCell ref="A1:L1"/>
    <mergeCell ref="B13:F13"/>
  </mergeCells>
  <pageMargins left="0.751388888888889" right="0.751388888888889" top="1" bottom="1" header="0.5" footer="0.5"/>
  <pageSetup paperSize="9" scale="59"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zoomScale="115" zoomScaleNormal="115" topLeftCell="A6" workbookViewId="0">
      <selection activeCell="I6" sqref="I6"/>
    </sheetView>
  </sheetViews>
  <sheetFormatPr defaultColWidth="9" defaultRowHeight="14.4"/>
  <cols>
    <col min="1" max="1" width="4.62962962962963" style="118" customWidth="1"/>
    <col min="2" max="2" width="7.37962962962963" style="118" customWidth="1"/>
    <col min="3" max="3" width="15.8796296296296" style="118" customWidth="1"/>
    <col min="4" max="4" width="13.7222222222222" style="145" customWidth="1"/>
    <col min="5" max="5" width="18.6296296296296" style="118" customWidth="1"/>
    <col min="6" max="6" width="11" style="118" customWidth="1"/>
    <col min="7" max="7" width="10.6296296296296" style="118" customWidth="1"/>
    <col min="8" max="8" width="14.2777777777778" style="118" customWidth="1"/>
    <col min="9" max="9" width="14.4537037037037" style="118" customWidth="1"/>
    <col min="10" max="10" width="12.1574074074074" style="173" customWidth="1"/>
    <col min="11" max="11" width="16.3425925925926" style="165" customWidth="1"/>
    <col min="12" max="16384" width="9" style="165"/>
  </cols>
  <sheetData>
    <row r="1" ht="47" customHeight="1" spans="1:11">
      <c r="A1" s="265" t="s">
        <v>59</v>
      </c>
      <c r="B1" s="265"/>
      <c r="C1" s="265"/>
      <c r="D1" s="265"/>
      <c r="E1" s="265"/>
      <c r="F1" s="265"/>
      <c r="G1" s="265"/>
      <c r="H1" s="265"/>
      <c r="I1" s="265"/>
      <c r="J1" s="265"/>
      <c r="K1" s="265"/>
    </row>
    <row r="2" ht="24" spans="1:11">
      <c r="A2" s="11" t="s">
        <v>2</v>
      </c>
      <c r="B2" s="11" t="s">
        <v>46</v>
      </c>
      <c r="C2" s="11" t="s">
        <v>47</v>
      </c>
      <c r="D2" s="11" t="s">
        <v>48</v>
      </c>
      <c r="E2" s="11" t="s">
        <v>60</v>
      </c>
      <c r="F2" s="239" t="s">
        <v>61</v>
      </c>
      <c r="G2" s="266" t="s">
        <v>62</v>
      </c>
      <c r="H2" s="9" t="s">
        <v>52</v>
      </c>
      <c r="I2" s="9" t="s">
        <v>64</v>
      </c>
      <c r="J2" s="168" t="s">
        <v>54</v>
      </c>
      <c r="K2" s="168" t="s">
        <v>65</v>
      </c>
    </row>
    <row r="3" ht="34" customHeight="1" spans="1:11">
      <c r="A3" s="121">
        <v>1</v>
      </c>
      <c r="B3" s="25" t="s">
        <v>7</v>
      </c>
      <c r="C3" s="22" t="s">
        <v>80</v>
      </c>
      <c r="D3" s="267" t="s">
        <v>67</v>
      </c>
      <c r="E3" s="268" t="s">
        <v>81</v>
      </c>
      <c r="F3" s="269"/>
      <c r="G3" s="267" t="s">
        <v>82</v>
      </c>
      <c r="H3" s="122">
        <v>50</v>
      </c>
      <c r="I3" s="122">
        <f>H3</f>
        <v>50</v>
      </c>
      <c r="J3" s="122">
        <f>I3*汇总1!$V$40</f>
        <v>17.9328386092672</v>
      </c>
      <c r="K3" s="270"/>
    </row>
    <row r="4" ht="34" customHeight="1" spans="1:11">
      <c r="A4" s="121">
        <v>2</v>
      </c>
      <c r="B4" s="25" t="s">
        <v>7</v>
      </c>
      <c r="C4" s="22" t="s">
        <v>80</v>
      </c>
      <c r="D4" s="268" t="s">
        <v>70</v>
      </c>
      <c r="E4" s="268" t="s">
        <v>81</v>
      </c>
      <c r="F4" s="271"/>
      <c r="G4" s="267" t="s">
        <v>82</v>
      </c>
      <c r="H4" s="122">
        <v>50</v>
      </c>
      <c r="I4" s="122">
        <f>H4</f>
        <v>50</v>
      </c>
      <c r="J4" s="272">
        <f>I4*汇总1!$V$40</f>
        <v>17.9328386092672</v>
      </c>
      <c r="K4" s="270"/>
    </row>
    <row r="5" ht="34" customHeight="1" spans="1:11">
      <c r="A5" s="121">
        <v>3</v>
      </c>
      <c r="B5" s="25" t="s">
        <v>7</v>
      </c>
      <c r="C5" s="22" t="s">
        <v>80</v>
      </c>
      <c r="D5" s="267" t="s">
        <v>71</v>
      </c>
      <c r="E5" s="268" t="s">
        <v>81</v>
      </c>
      <c r="F5" s="273"/>
      <c r="G5" s="267" t="s">
        <v>82</v>
      </c>
      <c r="H5" s="122">
        <v>50</v>
      </c>
      <c r="I5" s="29">
        <v>50</v>
      </c>
      <c r="J5" s="122">
        <f>I5*汇总1!$V$40</f>
        <v>17.9328386092672</v>
      </c>
      <c r="K5" s="270"/>
    </row>
    <row r="6" ht="34" customHeight="1" spans="1:11">
      <c r="A6" s="121">
        <v>4</v>
      </c>
      <c r="B6" s="25" t="s">
        <v>7</v>
      </c>
      <c r="C6" s="22" t="s">
        <v>80</v>
      </c>
      <c r="D6" s="267" t="s">
        <v>72</v>
      </c>
      <c r="E6" s="268" t="s">
        <v>81</v>
      </c>
      <c r="F6" s="274"/>
      <c r="G6" s="267" t="s">
        <v>82</v>
      </c>
      <c r="H6" s="122">
        <v>50</v>
      </c>
      <c r="I6" s="29">
        <f>H6</f>
        <v>50</v>
      </c>
      <c r="J6" s="122">
        <f>I6*汇总1!$V$40</f>
        <v>17.9328386092672</v>
      </c>
      <c r="K6" s="270"/>
    </row>
    <row r="7" ht="34" customHeight="1" spans="1:11">
      <c r="A7" s="121">
        <v>5</v>
      </c>
      <c r="B7" s="25" t="s">
        <v>7</v>
      </c>
      <c r="C7" s="22" t="s">
        <v>80</v>
      </c>
      <c r="D7" s="275" t="s">
        <v>83</v>
      </c>
      <c r="E7" s="268" t="s">
        <v>81</v>
      </c>
      <c r="F7" s="276"/>
      <c r="G7" s="267" t="s">
        <v>82</v>
      </c>
      <c r="H7" s="122">
        <v>50</v>
      </c>
      <c r="I7" s="29">
        <f>H7</f>
        <v>50</v>
      </c>
      <c r="J7" s="122">
        <f>I7*汇总1!$V$40</f>
        <v>17.9328386092672</v>
      </c>
      <c r="K7" s="270"/>
    </row>
    <row r="8" ht="34" customHeight="1" spans="1:11">
      <c r="A8" s="121">
        <v>6</v>
      </c>
      <c r="B8" s="25" t="s">
        <v>7</v>
      </c>
      <c r="C8" s="22" t="s">
        <v>80</v>
      </c>
      <c r="D8" s="267" t="s">
        <v>73</v>
      </c>
      <c r="E8" s="268" t="s">
        <v>81</v>
      </c>
      <c r="F8" s="277"/>
      <c r="G8" s="267" t="s">
        <v>82</v>
      </c>
      <c r="H8" s="122">
        <v>50</v>
      </c>
      <c r="I8" s="29">
        <v>50</v>
      </c>
      <c r="J8" s="122">
        <f>I8*汇总1!$V$40</f>
        <v>17.9328386092672</v>
      </c>
      <c r="K8" s="270"/>
    </row>
    <row r="9" ht="34" customHeight="1" spans="1:11">
      <c r="A9" s="121">
        <v>7</v>
      </c>
      <c r="B9" s="25" t="s">
        <v>7</v>
      </c>
      <c r="C9" s="22" t="s">
        <v>80</v>
      </c>
      <c r="D9" s="267" t="s">
        <v>75</v>
      </c>
      <c r="E9" s="268" t="s">
        <v>81</v>
      </c>
      <c r="F9" s="269"/>
      <c r="G9" s="267" t="s">
        <v>82</v>
      </c>
      <c r="H9" s="122">
        <v>50</v>
      </c>
      <c r="I9" s="29">
        <f t="shared" ref="I9:I16" si="0">H9</f>
        <v>50</v>
      </c>
      <c r="J9" s="122">
        <f>I9*汇总1!$V$40</f>
        <v>17.9328386092672</v>
      </c>
      <c r="K9" s="270"/>
    </row>
    <row r="10" ht="34" customHeight="1" spans="1:11">
      <c r="A10" s="121">
        <v>8</v>
      </c>
      <c r="B10" s="25" t="s">
        <v>7</v>
      </c>
      <c r="C10" s="22" t="s">
        <v>80</v>
      </c>
      <c r="D10" s="267" t="s">
        <v>56</v>
      </c>
      <c r="E10" s="268" t="s">
        <v>81</v>
      </c>
      <c r="F10" s="273"/>
      <c r="G10" s="267" t="s">
        <v>82</v>
      </c>
      <c r="H10" s="122">
        <v>50</v>
      </c>
      <c r="I10" s="29">
        <f t="shared" si="0"/>
        <v>50</v>
      </c>
      <c r="J10" s="122">
        <f>I10*汇总1!$V$40</f>
        <v>17.9328386092672</v>
      </c>
      <c r="K10" s="270"/>
    </row>
    <row r="11" s="264" customFormat="1" ht="34" customHeight="1" spans="1:11">
      <c r="A11" s="121">
        <v>9</v>
      </c>
      <c r="B11" s="25" t="s">
        <v>7</v>
      </c>
      <c r="C11" s="22" t="s">
        <v>80</v>
      </c>
      <c r="D11" s="268" t="s">
        <v>76</v>
      </c>
      <c r="E11" s="268" t="s">
        <v>81</v>
      </c>
      <c r="F11" s="25"/>
      <c r="G11" s="267" t="s">
        <v>82</v>
      </c>
      <c r="H11" s="122">
        <v>50</v>
      </c>
      <c r="I11" s="29">
        <f t="shared" si="0"/>
        <v>50</v>
      </c>
      <c r="J11" s="122">
        <f>I11*汇总1!$V$40</f>
        <v>17.9328386092672</v>
      </c>
      <c r="K11" s="278"/>
    </row>
    <row r="12" s="264" customFormat="1" ht="34" customHeight="1" spans="1:11">
      <c r="A12" s="121">
        <v>10</v>
      </c>
      <c r="B12" s="25" t="s">
        <v>7</v>
      </c>
      <c r="C12" s="22" t="s">
        <v>80</v>
      </c>
      <c r="D12" s="279" t="s">
        <v>84</v>
      </c>
      <c r="E12" s="268" t="s">
        <v>81</v>
      </c>
      <c r="F12" s="280"/>
      <c r="G12" s="267" t="s">
        <v>82</v>
      </c>
      <c r="H12" s="122">
        <v>50</v>
      </c>
      <c r="I12" s="29">
        <f t="shared" si="0"/>
        <v>50</v>
      </c>
      <c r="J12" s="122">
        <f>I12*汇总1!$V$40</f>
        <v>17.9328386092672</v>
      </c>
      <c r="K12" s="278"/>
    </row>
    <row r="13" s="264" customFormat="1" ht="34" customHeight="1" spans="1:11">
      <c r="A13" s="121">
        <v>11</v>
      </c>
      <c r="B13" s="25" t="s">
        <v>7</v>
      </c>
      <c r="C13" s="22" t="s">
        <v>80</v>
      </c>
      <c r="D13" s="279" t="s">
        <v>85</v>
      </c>
      <c r="E13" s="268" t="s">
        <v>81</v>
      </c>
      <c r="F13" s="280"/>
      <c r="G13" s="267" t="s">
        <v>82</v>
      </c>
      <c r="H13" s="122">
        <v>50</v>
      </c>
      <c r="I13" s="29">
        <f t="shared" si="0"/>
        <v>50</v>
      </c>
      <c r="J13" s="122">
        <f>I13*汇总1!$V$40</f>
        <v>17.9328386092672</v>
      </c>
      <c r="K13" s="278"/>
    </row>
    <row r="14" s="264" customFormat="1" ht="34" customHeight="1" spans="1:11">
      <c r="A14" s="121">
        <v>12</v>
      </c>
      <c r="B14" s="25" t="s">
        <v>7</v>
      </c>
      <c r="C14" s="22" t="s">
        <v>80</v>
      </c>
      <c r="D14" s="279" t="s">
        <v>86</v>
      </c>
      <c r="E14" s="268" t="s">
        <v>81</v>
      </c>
      <c r="F14" s="280"/>
      <c r="G14" s="267" t="s">
        <v>82</v>
      </c>
      <c r="H14" s="122">
        <v>50</v>
      </c>
      <c r="I14" s="29">
        <f t="shared" si="0"/>
        <v>50</v>
      </c>
      <c r="J14" s="122">
        <f>I14*汇总1!$V$40</f>
        <v>17.9328386092672</v>
      </c>
      <c r="K14" s="278"/>
    </row>
    <row r="15" s="264" customFormat="1" ht="34" customHeight="1" spans="1:11">
      <c r="A15" s="121">
        <v>13</v>
      </c>
      <c r="B15" s="25" t="s">
        <v>7</v>
      </c>
      <c r="C15" s="22" t="s">
        <v>80</v>
      </c>
      <c r="D15" s="279" t="s">
        <v>57</v>
      </c>
      <c r="E15" s="268" t="s">
        <v>81</v>
      </c>
      <c r="F15" s="280"/>
      <c r="G15" s="267" t="s">
        <v>82</v>
      </c>
      <c r="H15" s="122">
        <v>50</v>
      </c>
      <c r="I15" s="29">
        <f t="shared" si="0"/>
        <v>50</v>
      </c>
      <c r="J15" s="122">
        <f>I15*汇总1!$V$40</f>
        <v>17.9328386092672</v>
      </c>
      <c r="K15" s="278"/>
    </row>
    <row r="16" customFormat="1" ht="34" customHeight="1" spans="1:11">
      <c r="A16" s="121">
        <v>14</v>
      </c>
      <c r="B16" s="25" t="s">
        <v>4</v>
      </c>
      <c r="C16" s="22" t="s">
        <v>80</v>
      </c>
      <c r="D16" s="22" t="s">
        <v>78</v>
      </c>
      <c r="E16" s="268" t="s">
        <v>81</v>
      </c>
      <c r="F16" s="25"/>
      <c r="G16" s="267" t="s">
        <v>82</v>
      </c>
      <c r="H16" s="122">
        <v>50</v>
      </c>
      <c r="I16" s="29">
        <f t="shared" si="0"/>
        <v>50</v>
      </c>
      <c r="J16" s="122">
        <f>I16*汇总1!$V$40</f>
        <v>17.9328386092672</v>
      </c>
      <c r="K16" s="60"/>
    </row>
    <row r="17" ht="25" customHeight="1" spans="1:11">
      <c r="A17" s="121"/>
      <c r="B17" s="119" t="s">
        <v>58</v>
      </c>
      <c r="C17" s="120"/>
      <c r="D17" s="281"/>
      <c r="E17" s="120"/>
      <c r="F17" s="282"/>
      <c r="G17" s="121"/>
      <c r="H17" s="122">
        <f>SUM(H3:H16)</f>
        <v>700</v>
      </c>
      <c r="I17" s="122">
        <f>SUM(I3:I16)</f>
        <v>700</v>
      </c>
      <c r="J17" s="122">
        <f>I17*汇总1!$V$40</f>
        <v>251.059740529741</v>
      </c>
      <c r="K17" s="270"/>
    </row>
  </sheetData>
  <sheetProtection formatCells="0" formatColumns="0" formatRows="0" insertRows="0" insertColumns="0" insertHyperlinks="0" deleteColumns="0" deleteRows="0" sort="0" autoFilter="0" pivotTables="0"/>
  <autoFilter xmlns:etc="http://www.wps.cn/officeDocument/2017/etCustomData" ref="A2:I17" etc:filterBottomFollowUsedRange="0">
    <extLst>
      <etc:autoFilterAnalysis etc:version="v1" etc:showPane="0"/>
    </extLst>
  </autoFilter>
  <mergeCells count="2">
    <mergeCell ref="A1:K1"/>
    <mergeCell ref="B17:F17"/>
  </mergeCells>
  <pageMargins left="0.751388888888889" right="0.751388888888889" top="1" bottom="1" header="0.5" footer="0.5"/>
  <pageSetup paperSize="9" scale="65"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8"/>
  <sheetViews>
    <sheetView zoomScale="65" zoomScaleNormal="65" topLeftCell="A14" workbookViewId="0">
      <selection activeCell="Q16" sqref="Q16"/>
    </sheetView>
  </sheetViews>
  <sheetFormatPr defaultColWidth="9" defaultRowHeight="14.4"/>
  <cols>
    <col min="1" max="1" width="4.62962962962963" style="118" customWidth="1"/>
    <col min="2" max="2" width="9.67592592592593" style="165" customWidth="1"/>
    <col min="3" max="3" width="19.5185185185185" style="165" customWidth="1"/>
    <col min="4" max="4" width="32.25" style="165" customWidth="1"/>
    <col min="5" max="5" width="21.0925925925926" style="165" customWidth="1"/>
    <col min="6" max="6" width="8.12962962962963" style="165" customWidth="1"/>
    <col min="7" max="7" width="10.4722222222222" style="165" customWidth="1"/>
    <col min="8" max="8" width="8.40740740740741" style="165" customWidth="1"/>
    <col min="9" max="9" width="12.6296296296296" style="165" customWidth="1"/>
    <col min="10" max="10" width="12.25" style="165" customWidth="1"/>
    <col min="11" max="11" width="13.6481481481481" style="165" customWidth="1"/>
    <col min="12" max="12" width="9" style="165" customWidth="1"/>
    <col min="13" max="13" width="13.4907407407407" style="118" customWidth="1"/>
    <col min="14" max="16384" width="9" style="165"/>
  </cols>
  <sheetData>
    <row r="1" ht="57" customHeight="1" spans="1:13">
      <c r="A1" s="186" t="s">
        <v>87</v>
      </c>
      <c r="B1" s="186"/>
      <c r="C1" s="186"/>
      <c r="D1" s="186"/>
      <c r="E1" s="186"/>
      <c r="F1" s="186"/>
      <c r="G1" s="186"/>
      <c r="H1" s="186"/>
      <c r="I1" s="186"/>
      <c r="J1" s="186"/>
      <c r="K1" s="186"/>
      <c r="L1" s="186"/>
      <c r="M1" s="186"/>
    </row>
    <row r="2" ht="48" spans="1:13">
      <c r="A2" s="9" t="s">
        <v>2</v>
      </c>
      <c r="B2" s="9" t="s">
        <v>46</v>
      </c>
      <c r="C2" s="9" t="s">
        <v>47</v>
      </c>
      <c r="D2" s="9" t="s">
        <v>48</v>
      </c>
      <c r="E2" s="9" t="s">
        <v>60</v>
      </c>
      <c r="F2" s="10" t="s">
        <v>88</v>
      </c>
      <c r="G2" s="9" t="s">
        <v>89</v>
      </c>
      <c r="H2" s="10" t="s">
        <v>62</v>
      </c>
      <c r="I2" s="9" t="s">
        <v>52</v>
      </c>
      <c r="J2" s="9" t="s">
        <v>63</v>
      </c>
      <c r="K2" s="9" t="s">
        <v>64</v>
      </c>
      <c r="L2" s="168" t="s">
        <v>54</v>
      </c>
      <c r="M2" s="9" t="s">
        <v>65</v>
      </c>
    </row>
    <row r="3" ht="47" customHeight="1" spans="1:13">
      <c r="A3" s="69">
        <v>1</v>
      </c>
      <c r="B3" s="55" t="s">
        <v>7</v>
      </c>
      <c r="C3" s="59" t="s">
        <v>90</v>
      </c>
      <c r="D3" s="55" t="s">
        <v>91</v>
      </c>
      <c r="E3" s="59" t="s">
        <v>92</v>
      </c>
      <c r="F3" s="56">
        <v>51.65</v>
      </c>
      <c r="G3" s="56">
        <v>70.79</v>
      </c>
      <c r="H3" s="246">
        <v>0.3</v>
      </c>
      <c r="I3" s="56">
        <v>21.24</v>
      </c>
      <c r="J3" s="151">
        <f t="shared" ref="J3:J8" si="0">G3</f>
        <v>70.79</v>
      </c>
      <c r="K3" s="151">
        <f>I3</f>
        <v>21.24</v>
      </c>
      <c r="L3" s="122">
        <f>K3*汇总1!$V$40</f>
        <v>7.61786984121672</v>
      </c>
      <c r="M3" s="58"/>
    </row>
    <row r="4" ht="47" customHeight="1" spans="1:13">
      <c r="A4" s="69">
        <v>2</v>
      </c>
      <c r="B4" s="55" t="s">
        <v>7</v>
      </c>
      <c r="C4" s="59" t="s">
        <v>90</v>
      </c>
      <c r="D4" s="55" t="s">
        <v>93</v>
      </c>
      <c r="E4" s="59" t="s">
        <v>92</v>
      </c>
      <c r="F4" s="56">
        <v>202</v>
      </c>
      <c r="G4" s="56">
        <v>239.3</v>
      </c>
      <c r="H4" s="246">
        <v>0.3</v>
      </c>
      <c r="I4" s="56">
        <v>71.79</v>
      </c>
      <c r="J4" s="151">
        <f t="shared" si="0"/>
        <v>239.3</v>
      </c>
      <c r="K4" s="151">
        <f>I4</f>
        <v>71.79</v>
      </c>
      <c r="L4" s="122">
        <f>K4*汇总1!$V$40</f>
        <v>25.7479696751859</v>
      </c>
      <c r="M4" s="58"/>
    </row>
    <row r="5" ht="47" customHeight="1" spans="1:13">
      <c r="A5" s="69">
        <v>3</v>
      </c>
      <c r="B5" s="55" t="s">
        <v>7</v>
      </c>
      <c r="C5" s="59" t="s">
        <v>90</v>
      </c>
      <c r="D5" s="247" t="s">
        <v>94</v>
      </c>
      <c r="E5" s="59" t="s">
        <v>92</v>
      </c>
      <c r="F5" s="248">
        <v>140</v>
      </c>
      <c r="G5" s="248">
        <v>303.03</v>
      </c>
      <c r="H5" s="246">
        <v>0.3</v>
      </c>
      <c r="I5" s="248">
        <v>90.91</v>
      </c>
      <c r="J5" s="151">
        <f t="shared" si="0"/>
        <v>303.03</v>
      </c>
      <c r="K5" s="151">
        <f>I5</f>
        <v>90.91</v>
      </c>
      <c r="L5" s="122">
        <f>K5*汇总1!$V$40</f>
        <v>32.6054871593697</v>
      </c>
      <c r="M5" s="58"/>
    </row>
    <row r="6" ht="47" customHeight="1" spans="1:13">
      <c r="A6" s="69">
        <v>4</v>
      </c>
      <c r="B6" s="55" t="s">
        <v>7</v>
      </c>
      <c r="C6" s="59" t="s">
        <v>90</v>
      </c>
      <c r="D6" s="247" t="s">
        <v>95</v>
      </c>
      <c r="E6" s="59" t="s">
        <v>96</v>
      </c>
      <c r="F6" s="248">
        <v>20.01</v>
      </c>
      <c r="G6" s="248">
        <v>117.94</v>
      </c>
      <c r="H6" s="246">
        <v>0.3</v>
      </c>
      <c r="I6" s="248">
        <v>35.38</v>
      </c>
      <c r="J6" s="151">
        <f t="shared" si="0"/>
        <v>117.94</v>
      </c>
      <c r="K6" s="151">
        <v>0</v>
      </c>
      <c r="L6" s="122">
        <f>K6*汇总1!$V$40</f>
        <v>0</v>
      </c>
      <c r="M6" s="55" t="s">
        <v>97</v>
      </c>
    </row>
    <row r="7" ht="47" customHeight="1" spans="1:13">
      <c r="A7" s="69">
        <v>5</v>
      </c>
      <c r="B7" s="55" t="s">
        <v>7</v>
      </c>
      <c r="C7" s="59" t="s">
        <v>90</v>
      </c>
      <c r="D7" s="247" t="s">
        <v>98</v>
      </c>
      <c r="E7" s="59" t="s">
        <v>99</v>
      </c>
      <c r="F7" s="248">
        <v>204</v>
      </c>
      <c r="G7" s="248">
        <v>137.35</v>
      </c>
      <c r="H7" s="246">
        <v>0.1</v>
      </c>
      <c r="I7" s="248">
        <v>10</v>
      </c>
      <c r="J7" s="151">
        <f t="shared" si="0"/>
        <v>137.35</v>
      </c>
      <c r="K7" s="151">
        <v>0</v>
      </c>
      <c r="L7" s="122">
        <f>K7*汇总1!$V$40</f>
        <v>0</v>
      </c>
      <c r="M7" s="55" t="s">
        <v>100</v>
      </c>
    </row>
    <row r="8" ht="47" customHeight="1" spans="1:13">
      <c r="A8" s="69">
        <v>6</v>
      </c>
      <c r="B8" s="55" t="s">
        <v>7</v>
      </c>
      <c r="C8" s="59" t="s">
        <v>90</v>
      </c>
      <c r="D8" s="249" t="s">
        <v>101</v>
      </c>
      <c r="E8" s="249" t="s">
        <v>92</v>
      </c>
      <c r="F8" s="250">
        <v>50</v>
      </c>
      <c r="G8" s="250">
        <v>76.69</v>
      </c>
      <c r="H8" s="246">
        <v>0.3</v>
      </c>
      <c r="I8" s="250">
        <v>23</v>
      </c>
      <c r="J8" s="151">
        <f t="shared" si="0"/>
        <v>76.69</v>
      </c>
      <c r="K8" s="151">
        <f>I8</f>
        <v>23</v>
      </c>
      <c r="L8" s="122">
        <f>K8*汇总1!$V$40</f>
        <v>8.24910576026293</v>
      </c>
      <c r="M8" s="58"/>
    </row>
    <row r="9" ht="47" customHeight="1" spans="1:13">
      <c r="A9" s="69">
        <v>7</v>
      </c>
      <c r="B9" s="55" t="s">
        <v>7</v>
      </c>
      <c r="C9" s="59" t="s">
        <v>90</v>
      </c>
      <c r="D9" s="249" t="s">
        <v>102</v>
      </c>
      <c r="E9" s="249" t="s">
        <v>92</v>
      </c>
      <c r="F9" s="250">
        <v>210</v>
      </c>
      <c r="G9" s="250">
        <v>63.07</v>
      </c>
      <c r="H9" s="246">
        <v>0.3</v>
      </c>
      <c r="I9" s="250">
        <v>18.92</v>
      </c>
      <c r="J9" s="250">
        <v>63.07</v>
      </c>
      <c r="K9" s="151">
        <f>I9</f>
        <v>18.92</v>
      </c>
      <c r="L9" s="122">
        <f>K9*汇总1!$V$40</f>
        <v>6.78578612974673</v>
      </c>
      <c r="M9" s="58"/>
    </row>
    <row r="10" ht="47" customHeight="1" spans="1:13">
      <c r="A10" s="69">
        <v>8</v>
      </c>
      <c r="B10" s="55" t="s">
        <v>7</v>
      </c>
      <c r="C10" s="59" t="s">
        <v>90</v>
      </c>
      <c r="D10" s="249" t="s">
        <v>103</v>
      </c>
      <c r="E10" s="249" t="s">
        <v>92</v>
      </c>
      <c r="F10" s="250">
        <v>100</v>
      </c>
      <c r="G10" s="250">
        <v>138.96</v>
      </c>
      <c r="H10" s="246">
        <v>0.3</v>
      </c>
      <c r="I10" s="250">
        <v>41.68</v>
      </c>
      <c r="J10" s="250">
        <v>138.96</v>
      </c>
      <c r="K10" s="151">
        <f>I10</f>
        <v>41.68</v>
      </c>
      <c r="L10" s="122">
        <f>K10*汇总1!$V$40</f>
        <v>14.9488142646852</v>
      </c>
      <c r="M10" s="58"/>
    </row>
    <row r="11" ht="47" customHeight="1" spans="1:13">
      <c r="A11" s="69">
        <v>9</v>
      </c>
      <c r="B11" s="61" t="s">
        <v>6</v>
      </c>
      <c r="C11" s="61" t="s">
        <v>104</v>
      </c>
      <c r="D11" s="175" t="s">
        <v>105</v>
      </c>
      <c r="E11" s="61" t="s">
        <v>106</v>
      </c>
      <c r="F11" s="63">
        <v>50.3</v>
      </c>
      <c r="G11" s="63">
        <v>486.3</v>
      </c>
      <c r="H11" s="251">
        <v>0.3</v>
      </c>
      <c r="I11" s="63">
        <f>G11*H11</f>
        <v>145.89</v>
      </c>
      <c r="J11" s="155">
        <v>486</v>
      </c>
      <c r="K11" s="155">
        <v>133.85</v>
      </c>
      <c r="L11" s="122">
        <f>K11*汇总1!$V$40</f>
        <v>48.0062089570084</v>
      </c>
      <c r="M11" s="252" t="s">
        <v>107</v>
      </c>
    </row>
    <row r="12" ht="47" customHeight="1" spans="1:13">
      <c r="A12" s="69">
        <v>10</v>
      </c>
      <c r="B12" s="253" t="s">
        <v>6</v>
      </c>
      <c r="C12" s="62" t="s">
        <v>90</v>
      </c>
      <c r="D12" s="175" t="s">
        <v>108</v>
      </c>
      <c r="E12" s="175" t="s">
        <v>109</v>
      </c>
      <c r="F12" s="63">
        <v>80</v>
      </c>
      <c r="G12" s="63">
        <v>262</v>
      </c>
      <c r="H12" s="254">
        <v>0.3</v>
      </c>
      <c r="I12" s="255">
        <v>78.834</v>
      </c>
      <c r="J12" s="155">
        <v>262</v>
      </c>
      <c r="K12" s="155">
        <f>78.6</f>
        <v>78.6</v>
      </c>
      <c r="L12" s="122">
        <f>K12*汇总1!$V$40</f>
        <v>28.1904222937681</v>
      </c>
      <c r="M12" s="256"/>
    </row>
    <row r="13" ht="47" customHeight="1" spans="1:13">
      <c r="A13" s="69">
        <v>11</v>
      </c>
      <c r="B13" s="64" t="s">
        <v>5</v>
      </c>
      <c r="C13" s="64" t="s">
        <v>90</v>
      </c>
      <c r="D13" s="64" t="s">
        <v>110</v>
      </c>
      <c r="E13" s="64" t="s">
        <v>111</v>
      </c>
      <c r="F13" s="66">
        <v>80</v>
      </c>
      <c r="G13" s="66">
        <v>160.87</v>
      </c>
      <c r="H13" s="257">
        <v>0.3</v>
      </c>
      <c r="I13" s="66">
        <v>48.26</v>
      </c>
      <c r="J13" s="66">
        <f t="shared" ref="J13:J22" si="1">G13</f>
        <v>160.87</v>
      </c>
      <c r="K13" s="66">
        <v>0</v>
      </c>
      <c r="L13" s="122">
        <f>K13*汇总1!$V$40</f>
        <v>0</v>
      </c>
      <c r="M13" s="59" t="s">
        <v>112</v>
      </c>
    </row>
    <row r="14" ht="47" customHeight="1" spans="1:13">
      <c r="A14" s="69">
        <v>12</v>
      </c>
      <c r="B14" s="64" t="s">
        <v>5</v>
      </c>
      <c r="C14" s="64" t="s">
        <v>90</v>
      </c>
      <c r="D14" s="64" t="s">
        <v>113</v>
      </c>
      <c r="E14" s="64" t="s">
        <v>114</v>
      </c>
      <c r="F14" s="66">
        <v>69</v>
      </c>
      <c r="G14" s="66">
        <v>146.21</v>
      </c>
      <c r="H14" s="257">
        <v>0.3</v>
      </c>
      <c r="I14" s="66">
        <v>43.86</v>
      </c>
      <c r="J14" s="66">
        <f t="shared" si="1"/>
        <v>146.21</v>
      </c>
      <c r="K14" s="66">
        <v>10</v>
      </c>
      <c r="L14" s="122">
        <f>K14*汇总1!$V$40</f>
        <v>3.58656772185345</v>
      </c>
      <c r="M14" s="59" t="s">
        <v>115</v>
      </c>
    </row>
    <row r="15" ht="47" customHeight="1" spans="1:13">
      <c r="A15" s="69">
        <v>13</v>
      </c>
      <c r="B15" s="64" t="s">
        <v>5</v>
      </c>
      <c r="C15" s="64" t="s">
        <v>90</v>
      </c>
      <c r="D15" s="64" t="s">
        <v>116</v>
      </c>
      <c r="E15" s="64" t="s">
        <v>114</v>
      </c>
      <c r="F15" s="66">
        <v>263.25</v>
      </c>
      <c r="G15" s="66">
        <v>15766.08</v>
      </c>
      <c r="H15" s="257">
        <v>0.3</v>
      </c>
      <c r="I15" s="66">
        <v>200</v>
      </c>
      <c r="J15" s="66">
        <f t="shared" si="1"/>
        <v>15766.08</v>
      </c>
      <c r="K15" s="66">
        <f>I15</f>
        <v>200</v>
      </c>
      <c r="L15" s="122">
        <f>K15*汇总1!$V$40</f>
        <v>71.731354437069</v>
      </c>
      <c r="M15" s="59"/>
    </row>
    <row r="16" ht="47" customHeight="1" spans="1:13">
      <c r="A16" s="69">
        <v>14</v>
      </c>
      <c r="B16" s="64" t="s">
        <v>5</v>
      </c>
      <c r="C16" s="64" t="s">
        <v>90</v>
      </c>
      <c r="D16" s="64" t="s">
        <v>117</v>
      </c>
      <c r="E16" s="64" t="s">
        <v>118</v>
      </c>
      <c r="F16" s="66">
        <v>36.3</v>
      </c>
      <c r="G16" s="258">
        <v>31.4873</v>
      </c>
      <c r="H16" s="257">
        <v>0.1</v>
      </c>
      <c r="I16" s="66">
        <v>3.15</v>
      </c>
      <c r="J16" s="66">
        <f t="shared" si="1"/>
        <v>31.4873</v>
      </c>
      <c r="K16" s="66">
        <v>0</v>
      </c>
      <c r="L16" s="122">
        <f>K16*汇总1!$V$40</f>
        <v>0</v>
      </c>
      <c r="M16" s="59" t="s">
        <v>119</v>
      </c>
    </row>
    <row r="17" ht="47" customHeight="1" spans="1:13">
      <c r="A17" s="69">
        <v>15</v>
      </c>
      <c r="B17" s="259" t="s">
        <v>5</v>
      </c>
      <c r="C17" s="259" t="s">
        <v>90</v>
      </c>
      <c r="D17" s="259" t="s">
        <v>120</v>
      </c>
      <c r="E17" s="259" t="s">
        <v>118</v>
      </c>
      <c r="F17" s="260">
        <v>61.05</v>
      </c>
      <c r="G17" s="261">
        <v>116.5001</v>
      </c>
      <c r="H17" s="262">
        <v>0.1</v>
      </c>
      <c r="I17" s="260">
        <v>10</v>
      </c>
      <c r="J17" s="66">
        <f t="shared" si="1"/>
        <v>116.5001</v>
      </c>
      <c r="K17" s="66">
        <v>0</v>
      </c>
      <c r="L17" s="122">
        <f>K17*汇总1!$V$40</f>
        <v>0</v>
      </c>
      <c r="M17" s="59" t="s">
        <v>119</v>
      </c>
    </row>
    <row r="18" ht="47" customHeight="1" spans="1:13">
      <c r="A18" s="69">
        <v>16</v>
      </c>
      <c r="B18" s="64" t="s">
        <v>5</v>
      </c>
      <c r="C18" s="64" t="s">
        <v>90</v>
      </c>
      <c r="D18" s="64" t="s">
        <v>121</v>
      </c>
      <c r="E18" s="64" t="s">
        <v>118</v>
      </c>
      <c r="F18" s="66">
        <v>20.43</v>
      </c>
      <c r="G18" s="263">
        <v>11.402</v>
      </c>
      <c r="H18" s="257">
        <v>0.1</v>
      </c>
      <c r="I18" s="66">
        <v>1.14</v>
      </c>
      <c r="J18" s="66">
        <f t="shared" si="1"/>
        <v>11.402</v>
      </c>
      <c r="K18" s="66">
        <v>0</v>
      </c>
      <c r="L18" s="122">
        <f>K18*汇总1!$V$40</f>
        <v>0</v>
      </c>
      <c r="M18" s="59" t="s">
        <v>119</v>
      </c>
    </row>
    <row r="19" ht="47" customHeight="1" spans="1:13">
      <c r="A19" s="69">
        <v>17</v>
      </c>
      <c r="B19" s="64" t="s">
        <v>5</v>
      </c>
      <c r="C19" s="64" t="s">
        <v>90</v>
      </c>
      <c r="D19" s="64" t="s">
        <v>122</v>
      </c>
      <c r="E19" s="64" t="s">
        <v>118</v>
      </c>
      <c r="F19" s="66">
        <v>21.7</v>
      </c>
      <c r="G19" s="263">
        <v>34.289</v>
      </c>
      <c r="H19" s="257">
        <v>0.1</v>
      </c>
      <c r="I19" s="66">
        <v>3.43</v>
      </c>
      <c r="J19" s="66">
        <f t="shared" si="1"/>
        <v>34.289</v>
      </c>
      <c r="K19" s="66">
        <v>0</v>
      </c>
      <c r="L19" s="122">
        <f>K19*汇总1!$V$40</f>
        <v>0</v>
      </c>
      <c r="M19" s="59" t="s">
        <v>119</v>
      </c>
    </row>
    <row r="20" ht="47" customHeight="1" spans="1:13">
      <c r="A20" s="69">
        <v>18</v>
      </c>
      <c r="B20" s="64" t="s">
        <v>5</v>
      </c>
      <c r="C20" s="64" t="s">
        <v>90</v>
      </c>
      <c r="D20" s="64" t="s">
        <v>123</v>
      </c>
      <c r="E20" s="64" t="s">
        <v>118</v>
      </c>
      <c r="F20" s="66">
        <v>25</v>
      </c>
      <c r="G20" s="263">
        <v>6.408</v>
      </c>
      <c r="H20" s="257">
        <v>0.1</v>
      </c>
      <c r="I20" s="66">
        <v>0.64</v>
      </c>
      <c r="J20" s="66">
        <f t="shared" si="1"/>
        <v>6.408</v>
      </c>
      <c r="K20" s="66">
        <v>0</v>
      </c>
      <c r="L20" s="122">
        <f>K20*汇总1!$V$40</f>
        <v>0</v>
      </c>
      <c r="M20" s="59" t="s">
        <v>119</v>
      </c>
    </row>
    <row r="21" ht="47" customHeight="1" spans="1:13">
      <c r="A21" s="69">
        <v>19</v>
      </c>
      <c r="B21" s="64" t="s">
        <v>5</v>
      </c>
      <c r="C21" s="64" t="s">
        <v>90</v>
      </c>
      <c r="D21" s="64" t="s">
        <v>124</v>
      </c>
      <c r="E21" s="64" t="s">
        <v>114</v>
      </c>
      <c r="F21" s="66">
        <v>22.5</v>
      </c>
      <c r="G21" s="66">
        <v>248.14</v>
      </c>
      <c r="H21" s="257">
        <v>0.3</v>
      </c>
      <c r="I21" s="66">
        <v>74.44</v>
      </c>
      <c r="J21" s="66">
        <f t="shared" si="1"/>
        <v>248.14</v>
      </c>
      <c r="K21" s="66">
        <v>0</v>
      </c>
      <c r="L21" s="122">
        <f>K21*汇总1!$V$40</f>
        <v>0</v>
      </c>
      <c r="M21" s="59" t="s">
        <v>112</v>
      </c>
    </row>
    <row r="22" ht="47" customHeight="1" spans="1:13">
      <c r="A22" s="69">
        <v>20</v>
      </c>
      <c r="B22" s="64" t="s">
        <v>5</v>
      </c>
      <c r="C22" s="64" t="s">
        <v>90</v>
      </c>
      <c r="D22" s="64" t="s">
        <v>125</v>
      </c>
      <c r="E22" s="64" t="s">
        <v>118</v>
      </c>
      <c r="F22" s="66">
        <v>65</v>
      </c>
      <c r="G22" s="66">
        <v>121.16</v>
      </c>
      <c r="H22" s="257">
        <v>0.1</v>
      </c>
      <c r="I22" s="66">
        <v>10</v>
      </c>
      <c r="J22" s="66">
        <f t="shared" si="1"/>
        <v>121.16</v>
      </c>
      <c r="K22" s="66">
        <v>0</v>
      </c>
      <c r="L22" s="122">
        <f>K22*汇总1!$V$40</f>
        <v>0</v>
      </c>
      <c r="M22" s="59" t="s">
        <v>126</v>
      </c>
    </row>
    <row r="23" ht="47" customHeight="1" spans="1:13">
      <c r="A23" s="69">
        <v>21</v>
      </c>
      <c r="B23" s="64" t="s">
        <v>4</v>
      </c>
      <c r="C23" s="64" t="s">
        <v>127</v>
      </c>
      <c r="D23" s="64" t="s">
        <v>128</v>
      </c>
      <c r="E23" s="62" t="s">
        <v>129</v>
      </c>
      <c r="F23" s="63">
        <v>70</v>
      </c>
      <c r="G23" s="63">
        <v>87.66</v>
      </c>
      <c r="H23" s="251">
        <v>0.3</v>
      </c>
      <c r="I23" s="66">
        <v>0</v>
      </c>
      <c r="J23" s="63">
        <v>0</v>
      </c>
      <c r="K23" s="155">
        <v>0</v>
      </c>
      <c r="L23" s="155">
        <v>0</v>
      </c>
      <c r="M23" s="62" t="s">
        <v>130</v>
      </c>
    </row>
    <row r="24" ht="47" customHeight="1" spans="1:13">
      <c r="A24" s="69">
        <v>22</v>
      </c>
      <c r="B24" s="64" t="s">
        <v>4</v>
      </c>
      <c r="C24" s="64" t="s">
        <v>127</v>
      </c>
      <c r="D24" s="64" t="s">
        <v>131</v>
      </c>
      <c r="E24" s="62" t="s">
        <v>129</v>
      </c>
      <c r="F24" s="63">
        <v>85</v>
      </c>
      <c r="G24" s="63">
        <v>83.2299</v>
      </c>
      <c r="H24" s="251">
        <v>0.3</v>
      </c>
      <c r="I24" s="66">
        <v>0</v>
      </c>
      <c r="J24" s="63">
        <v>0</v>
      </c>
      <c r="K24" s="155">
        <v>0</v>
      </c>
      <c r="L24" s="155">
        <v>0</v>
      </c>
      <c r="M24" s="62" t="s">
        <v>130</v>
      </c>
    </row>
    <row r="25" ht="47" customHeight="1" spans="1:13">
      <c r="A25" s="69">
        <v>23</v>
      </c>
      <c r="B25" s="64" t="s">
        <v>4</v>
      </c>
      <c r="C25" s="64" t="s">
        <v>127</v>
      </c>
      <c r="D25" s="64" t="s">
        <v>132</v>
      </c>
      <c r="E25" s="93" t="s">
        <v>129</v>
      </c>
      <c r="F25" s="110">
        <v>70</v>
      </c>
      <c r="G25" s="110">
        <v>75.68</v>
      </c>
      <c r="H25" s="251">
        <v>0.3</v>
      </c>
      <c r="I25" s="66">
        <v>0</v>
      </c>
      <c r="J25" s="110">
        <v>0</v>
      </c>
      <c r="K25" s="155">
        <v>0</v>
      </c>
      <c r="L25" s="155">
        <v>0</v>
      </c>
      <c r="M25" s="62" t="s">
        <v>130</v>
      </c>
    </row>
    <row r="26" ht="47" customHeight="1" spans="1:13">
      <c r="A26" s="69">
        <v>24</v>
      </c>
      <c r="B26" s="64" t="s">
        <v>4</v>
      </c>
      <c r="C26" s="64" t="s">
        <v>127</v>
      </c>
      <c r="D26" s="64" t="s">
        <v>133</v>
      </c>
      <c r="E26" s="93" t="s">
        <v>129</v>
      </c>
      <c r="F26" s="110">
        <v>62</v>
      </c>
      <c r="G26" s="110">
        <v>74.4198</v>
      </c>
      <c r="H26" s="251">
        <v>0.3</v>
      </c>
      <c r="I26" s="66">
        <v>0</v>
      </c>
      <c r="J26" s="110">
        <v>0</v>
      </c>
      <c r="K26" s="155">
        <v>0</v>
      </c>
      <c r="L26" s="155">
        <v>0</v>
      </c>
      <c r="M26" s="62" t="s">
        <v>130</v>
      </c>
    </row>
    <row r="27" ht="47" customHeight="1" spans="1:13">
      <c r="A27" s="121"/>
      <c r="B27" s="121" t="s">
        <v>58</v>
      </c>
      <c r="C27" s="121"/>
      <c r="D27" s="121"/>
      <c r="E27" s="121"/>
      <c r="F27" s="121"/>
      <c r="G27" s="121"/>
      <c r="H27" s="121"/>
      <c r="I27" s="122">
        <f>SUM(I3:I22)</f>
        <v>932.564</v>
      </c>
      <c r="J27" s="122"/>
      <c r="K27" s="122">
        <f>SUM(K3:K22)</f>
        <v>689.99</v>
      </c>
      <c r="L27" s="122">
        <f>K27*汇总1!$V$40</f>
        <v>247.469586240166</v>
      </c>
      <c r="M27" s="58"/>
    </row>
    <row r="28" spans="1:13">
      <c r="K28" s="166"/>
    </row>
    <row r="29" spans="1:13">
      <c r="K29" s="166"/>
    </row>
    <row r="30" spans="1:13">
      <c r="K30" s="166"/>
    </row>
    <row r="31" spans="1:13">
      <c r="K31" s="166"/>
    </row>
    <row r="32" spans="1:13">
      <c r="K32" s="166"/>
    </row>
    <row r="33" spans="11:11">
      <c r="K33" s="166"/>
    </row>
    <row r="34" spans="11:11">
      <c r="K34" s="166"/>
    </row>
    <row r="35" spans="11:11">
      <c r="K35" s="166"/>
    </row>
    <row r="36" spans="11:11">
      <c r="K36" s="166"/>
    </row>
    <row r="37" spans="11:11">
      <c r="K37" s="166"/>
    </row>
    <row r="38" spans="11:11">
      <c r="K38" s="166"/>
    </row>
    <row r="39" spans="11:11">
      <c r="K39" s="166"/>
    </row>
    <row r="40" spans="11:11">
      <c r="K40" s="166"/>
    </row>
    <row r="41" spans="11:11">
      <c r="K41" s="166"/>
    </row>
    <row r="42" spans="11:11">
      <c r="K42" s="166"/>
    </row>
    <row r="43" spans="11:11">
      <c r="K43" s="166"/>
    </row>
    <row r="44" spans="11:11">
      <c r="K44" s="166"/>
    </row>
    <row r="45" spans="11:11">
      <c r="K45" s="166"/>
    </row>
    <row r="46" spans="11:11">
      <c r="K46" s="166"/>
    </row>
    <row r="47" spans="11:11">
      <c r="K47" s="166"/>
    </row>
    <row r="48" spans="11:11">
      <c r="K48" s="166"/>
    </row>
  </sheetData>
  <sheetProtection formatCells="0" formatColumns="0" formatRows="0" insertRows="0" insertColumns="0" insertHyperlinks="0" deleteColumns="0" deleteRows="0" sort="0" autoFilter="0" pivotTables="0"/>
  <mergeCells count="2">
    <mergeCell ref="A1:M1"/>
    <mergeCell ref="B27:H27"/>
  </mergeCells>
  <pageMargins left="0.7" right="0.7" top="0.75" bottom="0.75" header="0.3" footer="0.3"/>
  <pageSetup paperSize="9" scale="4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workbookViewId="0">
      <selection activeCell="U44" sqref="U44"/>
    </sheetView>
  </sheetViews>
  <sheetFormatPr defaultColWidth="9" defaultRowHeight="14.4" outlineLevelRow="6"/>
  <cols>
    <col min="1" max="1" width="4.62962962962963" customWidth="1"/>
    <col min="3" max="3" width="19.212962962963" customWidth="1"/>
    <col min="4" max="4" width="18.2962962962963" customWidth="1"/>
    <col min="5" max="5" width="14.25" customWidth="1"/>
    <col min="6" max="6" width="10.0648148148148" customWidth="1"/>
    <col min="7" max="7" width="14.5" customWidth="1"/>
    <col min="8" max="8" width="14.6388888888889" customWidth="1"/>
    <col min="9" max="9" width="12.4166666666667" customWidth="1"/>
  </cols>
  <sheetData>
    <row r="1" ht="43" customHeight="1" spans="1:9">
      <c r="A1" s="237" t="s">
        <v>134</v>
      </c>
      <c r="B1" s="237"/>
      <c r="C1" s="237"/>
      <c r="D1" s="237"/>
      <c r="E1" s="237"/>
      <c r="F1" s="237"/>
      <c r="G1" s="237"/>
      <c r="H1" s="237"/>
      <c r="I1" s="237"/>
    </row>
    <row r="2" ht="28" customHeight="1" spans="1:9">
      <c r="A2" s="11" t="s">
        <v>2</v>
      </c>
      <c r="B2" s="11" t="s">
        <v>46</v>
      </c>
      <c r="C2" s="11" t="s">
        <v>47</v>
      </c>
      <c r="D2" s="11" t="s">
        <v>48</v>
      </c>
      <c r="E2" s="11" t="s">
        <v>135</v>
      </c>
      <c r="F2" s="11" t="s">
        <v>62</v>
      </c>
      <c r="G2" s="238" t="s">
        <v>52</v>
      </c>
      <c r="H2" s="238" t="s">
        <v>64</v>
      </c>
      <c r="I2" s="239" t="s">
        <v>54</v>
      </c>
    </row>
    <row r="3" ht="37" customHeight="1" spans="1:9">
      <c r="A3" s="69">
        <v>1</v>
      </c>
      <c r="B3" s="69" t="s">
        <v>7</v>
      </c>
      <c r="C3" s="69" t="s">
        <v>19</v>
      </c>
      <c r="D3" s="69" t="s">
        <v>136</v>
      </c>
      <c r="E3" s="69">
        <v>171.09</v>
      </c>
      <c r="F3" s="240">
        <v>0.3</v>
      </c>
      <c r="G3" s="241"/>
      <c r="H3" s="70">
        <v>50</v>
      </c>
      <c r="I3" s="151">
        <f>H3*汇总1!$V$40</f>
        <v>17.9328386092672</v>
      </c>
    </row>
    <row r="4" ht="37" customHeight="1" spans="1:9">
      <c r="A4" s="69">
        <v>2</v>
      </c>
      <c r="B4" s="121" t="s">
        <v>7</v>
      </c>
      <c r="C4" s="69" t="s">
        <v>19</v>
      </c>
      <c r="D4" s="69" t="s">
        <v>137</v>
      </c>
      <c r="E4" s="242">
        <v>186</v>
      </c>
      <c r="F4" s="240">
        <v>0.3</v>
      </c>
      <c r="G4" s="241"/>
      <c r="H4" s="70">
        <v>50</v>
      </c>
      <c r="I4" s="151">
        <f>H4*汇总1!$V$40</f>
        <v>17.9328386092672</v>
      </c>
    </row>
    <row r="5" ht="37" customHeight="1" spans="1:9">
      <c r="A5" s="69">
        <v>3</v>
      </c>
      <c r="B5" s="121" t="s">
        <v>7</v>
      </c>
      <c r="C5" s="69" t="s">
        <v>19</v>
      </c>
      <c r="D5" s="69" t="s">
        <v>138</v>
      </c>
      <c r="E5" s="69">
        <v>168.56</v>
      </c>
      <c r="F5" s="240">
        <v>0.3</v>
      </c>
      <c r="G5" s="241"/>
      <c r="H5" s="70">
        <v>50</v>
      </c>
      <c r="I5" s="151">
        <f>H5*汇总1!$V$40</f>
        <v>17.9328386092672</v>
      </c>
    </row>
    <row r="6" ht="37" customHeight="1" spans="1:9">
      <c r="A6" s="69">
        <v>4</v>
      </c>
      <c r="B6" s="22" t="s">
        <v>7</v>
      </c>
      <c r="C6" s="69" t="s">
        <v>19</v>
      </c>
      <c r="D6" s="69" t="s">
        <v>139</v>
      </c>
      <c r="E6" s="18">
        <v>167.91</v>
      </c>
      <c r="F6" s="240">
        <v>0.3</v>
      </c>
      <c r="G6" s="46"/>
      <c r="H6" s="21">
        <v>50</v>
      </c>
      <c r="I6" s="151">
        <f>H6*汇总1!$V$40</f>
        <v>17.9328386092672</v>
      </c>
    </row>
    <row r="7" ht="38" customHeight="1" spans="1:9">
      <c r="A7" s="243"/>
      <c r="B7" s="236" t="s">
        <v>58</v>
      </c>
      <c r="C7" s="236"/>
      <c r="D7" s="236"/>
      <c r="E7" s="243"/>
      <c r="F7" s="243"/>
      <c r="G7" s="244">
        <f>SUM(G3:G6)</f>
        <v>0</v>
      </c>
      <c r="H7" s="245">
        <f>SUM(H3:H6)</f>
        <v>200</v>
      </c>
      <c r="I7" s="245">
        <f>SUM(I3:I6)</f>
        <v>71.731354437069</v>
      </c>
    </row>
  </sheetData>
  <mergeCells count="2">
    <mergeCell ref="A1:I1"/>
    <mergeCell ref="B7:D7"/>
  </mergeCells>
  <pageMargins left="0.751388888888889" right="0.751388888888889" top="1" bottom="1" header="0.5" footer="0.5"/>
  <pageSetup paperSize="9" scale="72"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workbookViewId="0">
      <selection activeCell="P17" sqref="P17"/>
    </sheetView>
  </sheetViews>
  <sheetFormatPr defaultColWidth="9" defaultRowHeight="14.4" outlineLevelRow="4" outlineLevelCol="7"/>
  <cols>
    <col min="1" max="1" width="4.31481481481481" style="231" customWidth="1"/>
    <col min="2" max="2" width="6.53703703703704" style="231" customWidth="1"/>
    <col min="3" max="3" width="13.3796296296296" style="231" customWidth="1"/>
    <col min="4" max="4" width="9.37962962962963" style="231" customWidth="1"/>
    <col min="5" max="5" width="13.5925925925926" style="231" customWidth="1"/>
    <col min="6" max="6" width="16.8888888888889" style="231" customWidth="1"/>
    <col min="7" max="7" width="18.537037037037" style="231" customWidth="1"/>
    <col min="8" max="8" width="11.75" style="231" customWidth="1"/>
    <col min="9" max="16384" width="9" style="231"/>
  </cols>
  <sheetData>
    <row r="1" ht="45" customHeight="1" spans="1:8">
      <c r="A1" s="6" t="s">
        <v>140</v>
      </c>
      <c r="B1" s="6"/>
      <c r="C1" s="6"/>
      <c r="D1" s="6"/>
      <c r="E1" s="6"/>
      <c r="F1" s="6"/>
      <c r="G1" s="6"/>
      <c r="H1" s="6"/>
    </row>
    <row r="2" s="231" customFormat="1" ht="24" spans="1:8">
      <c r="A2" s="233" t="s">
        <v>2</v>
      </c>
      <c r="B2" s="233" t="s">
        <v>46</v>
      </c>
      <c r="C2" s="233" t="s">
        <v>47</v>
      </c>
      <c r="D2" s="233" t="s">
        <v>48</v>
      </c>
      <c r="E2" s="233" t="s">
        <v>60</v>
      </c>
      <c r="F2" s="9" t="s">
        <v>52</v>
      </c>
      <c r="G2" s="9" t="s">
        <v>64</v>
      </c>
      <c r="H2" s="168" t="s">
        <v>54</v>
      </c>
    </row>
    <row r="3" s="232" customFormat="1" ht="55" customHeight="1" spans="1:8">
      <c r="A3" s="22">
        <v>1</v>
      </c>
      <c r="B3" s="234" t="s">
        <v>7</v>
      </c>
      <c r="C3" s="234" t="s">
        <v>141</v>
      </c>
      <c r="D3" s="234" t="s">
        <v>142</v>
      </c>
      <c r="E3" s="234" t="s">
        <v>143</v>
      </c>
      <c r="F3" s="235">
        <v>20</v>
      </c>
      <c r="G3" s="235">
        <v>20</v>
      </c>
      <c r="H3" s="235">
        <f>G3*汇总1!$V$40</f>
        <v>7.1731354437069</v>
      </c>
    </row>
    <row r="4" s="232" customFormat="1" ht="55" customHeight="1" spans="1:8">
      <c r="A4" s="69">
        <v>2</v>
      </c>
      <c r="B4" s="234" t="s">
        <v>7</v>
      </c>
      <c r="C4" s="234" t="s">
        <v>141</v>
      </c>
      <c r="D4" s="234" t="s">
        <v>86</v>
      </c>
      <c r="E4" s="234" t="s">
        <v>143</v>
      </c>
      <c r="F4" s="235">
        <v>10</v>
      </c>
      <c r="G4" s="235">
        <v>10</v>
      </c>
      <c r="H4" s="235">
        <f>G4*汇总1!$V$40</f>
        <v>3.58656772185345</v>
      </c>
    </row>
    <row r="5" s="232" customFormat="1" ht="55" customHeight="1" spans="1:8">
      <c r="A5" s="236"/>
      <c r="B5" s="236" t="s">
        <v>58</v>
      </c>
      <c r="C5" s="236"/>
      <c r="D5" s="236"/>
      <c r="E5" s="236"/>
      <c r="F5" s="235">
        <v>30</v>
      </c>
      <c r="G5" s="235">
        <f>SUM(G3:G4)</f>
        <v>30</v>
      </c>
      <c r="H5" s="235">
        <f>G5*汇总1!$V$40</f>
        <v>10.7597031655603</v>
      </c>
    </row>
  </sheetData>
  <sheetProtection formatCells="0" formatColumns="0" formatRows="0" insertRows="0" insertColumns="0" insertHyperlinks="0" deleteColumns="0" deleteRows="0" sort="0" autoFilter="0" pivotTables="0"/>
  <autoFilter xmlns:etc="http://www.wps.cn/officeDocument/2017/etCustomData" ref="A2:H5" etc:filterBottomFollowUsedRange="0">
    <extLst>
      <etc:autoFilterAnalysis etc:version="v1" etc:showPane="0"/>
    </extLst>
  </autoFilter>
  <mergeCells count="2">
    <mergeCell ref="A1:H1"/>
    <mergeCell ref="B5:E5"/>
  </mergeCells>
  <pageMargins left="0.751388888888889" right="0.751388888888889" top="1" bottom="1" header="0.5" footer="0.5"/>
  <pageSetup paperSize="9" scale="91" fitToHeight="0"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workbookViewId="0">
      <selection activeCell="O8" sqref="O8"/>
    </sheetView>
  </sheetViews>
  <sheetFormatPr defaultColWidth="9" defaultRowHeight="14.4" outlineLevelRow="6"/>
  <cols>
    <col min="1" max="1" width="4.87962962962963" style="107" customWidth="1"/>
    <col min="2" max="2" width="8.75" style="106" customWidth="1"/>
    <col min="3" max="3" width="12.2222222222222" style="107" customWidth="1"/>
    <col min="4" max="4" width="15" style="107" customWidth="1"/>
    <col min="5" max="5" width="24.8796296296296" style="107" customWidth="1"/>
    <col min="6" max="6" width="18.5555555555556" style="107" customWidth="1"/>
    <col min="7" max="7" width="9.87962962962963" style="107" customWidth="1"/>
    <col min="8" max="8" width="13.8518518518519" style="221" customWidth="1"/>
    <col min="9" max="9" width="13.8796296296296" style="107" customWidth="1"/>
    <col min="10" max="10" width="12.6944444444444" style="107" customWidth="1"/>
    <col min="11" max="16384" width="9" style="107"/>
  </cols>
  <sheetData>
    <row r="1" ht="65" customHeight="1" spans="1:10">
      <c r="A1" s="222" t="s">
        <v>144</v>
      </c>
      <c r="B1" s="222"/>
      <c r="C1" s="222"/>
      <c r="D1" s="222"/>
      <c r="E1" s="222"/>
      <c r="F1" s="222"/>
      <c r="G1" s="222"/>
      <c r="H1" s="222"/>
      <c r="I1" s="222"/>
      <c r="J1" s="222"/>
    </row>
    <row r="2" ht="66" customHeight="1" spans="1:10">
      <c r="A2" s="9" t="s">
        <v>2</v>
      </c>
      <c r="B2" s="9" t="s">
        <v>46</v>
      </c>
      <c r="C2" s="9" t="s">
        <v>47</v>
      </c>
      <c r="D2" s="9" t="s">
        <v>48</v>
      </c>
      <c r="E2" s="9" t="s">
        <v>60</v>
      </c>
      <c r="F2" s="9" t="s">
        <v>145</v>
      </c>
      <c r="G2" s="223" t="s">
        <v>62</v>
      </c>
      <c r="H2" s="9" t="s">
        <v>52</v>
      </c>
      <c r="I2" s="9" t="s">
        <v>64</v>
      </c>
      <c r="J2" s="168" t="s">
        <v>54</v>
      </c>
    </row>
    <row r="3" ht="59" customHeight="1" spans="1:10">
      <c r="A3" s="12">
        <v>1</v>
      </c>
      <c r="B3" s="133" t="s">
        <v>7</v>
      </c>
      <c r="C3" s="93" t="s">
        <v>146</v>
      </c>
      <c r="D3" s="93" t="s">
        <v>147</v>
      </c>
      <c r="E3" s="133" t="s">
        <v>148</v>
      </c>
      <c r="F3" s="110" t="s">
        <v>149</v>
      </c>
      <c r="G3" s="224" t="s">
        <v>150</v>
      </c>
      <c r="H3" s="111">
        <v>10</v>
      </c>
      <c r="I3" s="111">
        <v>10</v>
      </c>
      <c r="J3" s="111">
        <f>I3*汇总1!$V$40</f>
        <v>3.58656772185345</v>
      </c>
    </row>
    <row r="4" ht="59" customHeight="1" spans="1:10">
      <c r="A4" s="12">
        <v>2</v>
      </c>
      <c r="B4" s="18" t="s">
        <v>6</v>
      </c>
      <c r="C4" s="18" t="s">
        <v>146</v>
      </c>
      <c r="D4" s="18" t="s">
        <v>151</v>
      </c>
      <c r="E4" s="175" t="s">
        <v>152</v>
      </c>
      <c r="F4" s="137" t="s">
        <v>153</v>
      </c>
      <c r="G4" s="225" t="s">
        <v>150</v>
      </c>
      <c r="H4" s="226">
        <v>0.24878</v>
      </c>
      <c r="I4" s="111">
        <f>H4</f>
        <v>0.24878</v>
      </c>
      <c r="J4" s="111">
        <f>I4/汇总1!$V$46*3000</f>
        <v>0.0892266317842701</v>
      </c>
    </row>
    <row r="5" ht="59" customHeight="1" spans="1:10">
      <c r="A5" s="12">
        <v>3</v>
      </c>
      <c r="B5" s="18" t="s">
        <v>6</v>
      </c>
      <c r="C5" s="18" t="s">
        <v>146</v>
      </c>
      <c r="D5" s="18" t="s">
        <v>151</v>
      </c>
      <c r="E5" s="175" t="s">
        <v>152</v>
      </c>
      <c r="F5" s="137" t="s">
        <v>154</v>
      </c>
      <c r="G5" s="225" t="s">
        <v>150</v>
      </c>
      <c r="H5" s="227">
        <v>0.444</v>
      </c>
      <c r="I5" s="111">
        <f>H5</f>
        <v>0.444</v>
      </c>
      <c r="J5" s="111">
        <f>I5/汇总1!$V$46*3000</f>
        <v>0.159243606850293</v>
      </c>
    </row>
    <row r="6" ht="59" customHeight="1" spans="1:10">
      <c r="A6" s="12">
        <v>4</v>
      </c>
      <c r="B6" s="18" t="s">
        <v>6</v>
      </c>
      <c r="C6" s="18" t="s">
        <v>146</v>
      </c>
      <c r="D6" s="18" t="s">
        <v>151</v>
      </c>
      <c r="E6" s="175" t="s">
        <v>152</v>
      </c>
      <c r="F6" s="137" t="s">
        <v>155</v>
      </c>
      <c r="G6" s="225" t="s">
        <v>150</v>
      </c>
      <c r="H6" s="227">
        <v>0.712</v>
      </c>
      <c r="I6" s="111">
        <f>H6</f>
        <v>0.712</v>
      </c>
      <c r="J6" s="111">
        <f>I6/汇总1!$V$46*3000</f>
        <v>0.255363621795966</v>
      </c>
    </row>
    <row r="7" ht="38" customHeight="1" spans="1:10">
      <c r="A7" s="12"/>
      <c r="B7" s="228" t="s">
        <v>58</v>
      </c>
      <c r="C7" s="229"/>
      <c r="D7" s="229"/>
      <c r="E7" s="229"/>
      <c r="F7" s="12"/>
      <c r="G7" s="230"/>
      <c r="H7" s="17">
        <f>SUM(H3:H6)</f>
        <v>11.40478</v>
      </c>
      <c r="I7" s="17">
        <f>SUM(I3:I6)</f>
        <v>11.40478</v>
      </c>
      <c r="J7" s="111">
        <f>I7/汇总1!$V$46*3000</f>
        <v>4.09040158228398</v>
      </c>
    </row>
  </sheetData>
  <mergeCells count="2">
    <mergeCell ref="A1:J1"/>
    <mergeCell ref="B7:E7"/>
  </mergeCells>
  <pageMargins left="0.699305555555556" right="0.699305555555556" top="0.75" bottom="0.75" header="0.3" footer="0.3"/>
  <pageSetup paperSize="9" scale="6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workbookViewId="0">
      <pane ySplit="3" topLeftCell="A5" activePane="bottomLeft" state="frozen"/>
      <selection/>
      <selection pane="bottomLeft" activeCell="O14" sqref="O14"/>
    </sheetView>
  </sheetViews>
  <sheetFormatPr defaultColWidth="9" defaultRowHeight="14.4"/>
  <cols>
    <col min="1" max="1" width="4.37962962962963" style="124" customWidth="1"/>
    <col min="2" max="2" width="7.93518518518519" style="124" customWidth="1"/>
    <col min="3" max="3" width="22.537037037037" style="124" customWidth="1"/>
    <col min="4" max="4" width="20.3055555555556" style="181" customWidth="1"/>
    <col min="5" max="5" width="13.1759259259259" style="182" customWidth="1"/>
    <col min="6" max="6" width="12.0648148148148" style="124" customWidth="1"/>
    <col min="7" max="7" width="12.3796296296296" style="183" customWidth="1"/>
    <col min="8" max="8" width="8.57407407407407" style="124" customWidth="1"/>
    <col min="9" max="9" width="10.712962962963" style="124" customWidth="1"/>
    <col min="10" max="10" width="15.8333333333333" style="184" customWidth="1"/>
    <col min="11" max="12" width="11.8888888888889" style="124" customWidth="1"/>
    <col min="13" max="13" width="16.037037037037" style="185" customWidth="1"/>
    <col min="14" max="14" width="10.9166666666667" style="124" customWidth="1"/>
    <col min="15" max="15" width="18.5648148148148" style="180" customWidth="1"/>
    <col min="16" max="16384" width="9" style="124"/>
  </cols>
  <sheetData>
    <row r="1" ht="53" customHeight="1" spans="1:15">
      <c r="A1" s="186" t="s">
        <v>156</v>
      </c>
      <c r="B1" s="186"/>
      <c r="C1" s="186"/>
      <c r="D1" s="186"/>
      <c r="E1" s="186"/>
      <c r="F1" s="186"/>
      <c r="G1" s="186"/>
      <c r="H1" s="186"/>
      <c r="I1" s="186"/>
      <c r="J1" s="186"/>
      <c r="K1" s="186"/>
      <c r="L1" s="186"/>
      <c r="M1" s="186"/>
      <c r="N1" s="186"/>
      <c r="O1" s="186"/>
    </row>
    <row r="2" ht="23" customHeight="1" spans="1:15">
      <c r="A2" s="54" t="s">
        <v>2</v>
      </c>
      <c r="B2" s="54" t="s">
        <v>46</v>
      </c>
      <c r="C2" s="54" t="s">
        <v>47</v>
      </c>
      <c r="D2" s="54" t="s">
        <v>48</v>
      </c>
      <c r="E2" s="54" t="s">
        <v>60</v>
      </c>
      <c r="F2" s="54" t="s">
        <v>157</v>
      </c>
      <c r="G2" s="187"/>
      <c r="H2" s="54" t="s">
        <v>158</v>
      </c>
      <c r="I2" s="54"/>
      <c r="J2" s="188" t="s">
        <v>52</v>
      </c>
      <c r="K2" s="54" t="s">
        <v>159</v>
      </c>
      <c r="L2" s="54"/>
      <c r="M2" s="189" t="s">
        <v>64</v>
      </c>
      <c r="N2" s="190" t="s">
        <v>54</v>
      </c>
      <c r="O2" s="191" t="s">
        <v>65</v>
      </c>
    </row>
    <row r="3" s="180" customFormat="1" ht="43.2" spans="1:15">
      <c r="A3" s="54"/>
      <c r="B3" s="54"/>
      <c r="C3" s="54"/>
      <c r="D3" s="54"/>
      <c r="E3" s="54"/>
      <c r="F3" s="54" t="s">
        <v>160</v>
      </c>
      <c r="G3" s="187" t="s">
        <v>161</v>
      </c>
      <c r="H3" s="54" t="s">
        <v>162</v>
      </c>
      <c r="I3" s="54" t="s">
        <v>163</v>
      </c>
      <c r="J3" s="188"/>
      <c r="K3" s="54" t="s">
        <v>160</v>
      </c>
      <c r="L3" s="54" t="s">
        <v>161</v>
      </c>
      <c r="M3" s="189"/>
      <c r="N3" s="192"/>
      <c r="O3" s="189"/>
    </row>
    <row r="4" ht="49" customHeight="1" spans="1:15">
      <c r="A4" s="55">
        <v>1</v>
      </c>
      <c r="B4" s="59" t="s">
        <v>7</v>
      </c>
      <c r="C4" s="193" t="s">
        <v>164</v>
      </c>
      <c r="D4" s="194" t="s">
        <v>165</v>
      </c>
      <c r="E4" s="195" t="s">
        <v>161</v>
      </c>
      <c r="F4" s="196"/>
      <c r="G4" s="197">
        <v>2231</v>
      </c>
      <c r="H4" s="196"/>
      <c r="I4" s="198">
        <v>200</v>
      </c>
      <c r="J4" s="199">
        <v>44.62</v>
      </c>
      <c r="K4" s="151"/>
      <c r="L4" s="151">
        <f t="shared" ref="L4:L9" si="0">G4</f>
        <v>2231</v>
      </c>
      <c r="M4" s="151">
        <f>J4</f>
        <v>44.62</v>
      </c>
      <c r="N4" s="151">
        <f>M4*汇总1!$V$40</f>
        <v>16.0032651749101</v>
      </c>
      <c r="O4" s="151"/>
    </row>
    <row r="5" ht="49" customHeight="1" spans="1:15">
      <c r="A5" s="55">
        <v>2</v>
      </c>
      <c r="B5" s="59" t="s">
        <v>7</v>
      </c>
      <c r="C5" s="193" t="s">
        <v>164</v>
      </c>
      <c r="D5" s="200" t="s">
        <v>166</v>
      </c>
      <c r="E5" s="201" t="s">
        <v>167</v>
      </c>
      <c r="F5" s="202">
        <v>1785.76</v>
      </c>
      <c r="G5" s="203">
        <v>733.41</v>
      </c>
      <c r="H5" s="204">
        <v>150</v>
      </c>
      <c r="I5" s="204">
        <v>200</v>
      </c>
      <c r="J5" s="203">
        <v>41.45</v>
      </c>
      <c r="K5" s="151">
        <f>F5</f>
        <v>1785.76</v>
      </c>
      <c r="L5" s="151">
        <f t="shared" si="0"/>
        <v>733.41</v>
      </c>
      <c r="M5" s="151">
        <f>J5</f>
        <v>41.45</v>
      </c>
      <c r="N5" s="151">
        <f>M5*汇总1!$V$40</f>
        <v>14.8663232070825</v>
      </c>
      <c r="O5" s="151"/>
    </row>
    <row r="6" ht="49" customHeight="1" spans="1:15">
      <c r="A6" s="55">
        <v>3</v>
      </c>
      <c r="B6" s="59" t="s">
        <v>7</v>
      </c>
      <c r="C6" s="193" t="s">
        <v>164</v>
      </c>
      <c r="D6" s="195" t="s">
        <v>168</v>
      </c>
      <c r="E6" s="205" t="s">
        <v>167</v>
      </c>
      <c r="F6" s="197">
        <v>11334.1</v>
      </c>
      <c r="G6" s="197">
        <v>1532</v>
      </c>
      <c r="H6" s="204">
        <v>150</v>
      </c>
      <c r="I6" s="198">
        <v>200</v>
      </c>
      <c r="J6" s="199">
        <v>200</v>
      </c>
      <c r="K6" s="151">
        <f>F6</f>
        <v>11334.1</v>
      </c>
      <c r="L6" s="151">
        <f t="shared" si="0"/>
        <v>1532</v>
      </c>
      <c r="M6" s="151">
        <f>J6</f>
        <v>200</v>
      </c>
      <c r="N6" s="151">
        <f>M6*汇总1!$V$40</f>
        <v>71.731354437069</v>
      </c>
      <c r="O6" s="151"/>
    </row>
    <row r="7" ht="49" customHeight="1" spans="1:15">
      <c r="A7" s="55">
        <v>4</v>
      </c>
      <c r="B7" s="59" t="s">
        <v>7</v>
      </c>
      <c r="C7" s="193" t="s">
        <v>164</v>
      </c>
      <c r="D7" s="195" t="s">
        <v>169</v>
      </c>
      <c r="E7" s="205" t="s">
        <v>161</v>
      </c>
      <c r="F7" s="196"/>
      <c r="G7" s="197">
        <v>1532</v>
      </c>
      <c r="H7" s="196"/>
      <c r="I7" s="198">
        <v>200</v>
      </c>
      <c r="J7" s="199">
        <v>30.64</v>
      </c>
      <c r="K7" s="151"/>
      <c r="L7" s="151">
        <f t="shared" si="0"/>
        <v>1532</v>
      </c>
      <c r="M7" s="151">
        <v>28.5</v>
      </c>
      <c r="N7" s="151">
        <f>M7*汇总1!$V$40</f>
        <v>10.2217180072823</v>
      </c>
      <c r="O7" s="56" t="s">
        <v>170</v>
      </c>
    </row>
    <row r="8" ht="49" customHeight="1" spans="1:15">
      <c r="A8" s="55">
        <v>5</v>
      </c>
      <c r="B8" s="59" t="s">
        <v>7</v>
      </c>
      <c r="C8" s="193" t="s">
        <v>164</v>
      </c>
      <c r="D8" s="195" t="s">
        <v>171</v>
      </c>
      <c r="E8" s="205" t="s">
        <v>167</v>
      </c>
      <c r="F8" s="197">
        <v>14900</v>
      </c>
      <c r="G8" s="197">
        <v>51100</v>
      </c>
      <c r="H8" s="198">
        <v>150</v>
      </c>
      <c r="I8" s="198">
        <v>200</v>
      </c>
      <c r="J8" s="199">
        <v>200</v>
      </c>
      <c r="K8" s="151">
        <f>F8</f>
        <v>14900</v>
      </c>
      <c r="L8" s="151">
        <f t="shared" si="0"/>
        <v>51100</v>
      </c>
      <c r="M8" s="151">
        <f>J8</f>
        <v>200</v>
      </c>
      <c r="N8" s="151">
        <f>M8*汇总1!$V$40</f>
        <v>71.731354437069</v>
      </c>
      <c r="O8" s="206"/>
    </row>
    <row r="9" ht="49" customHeight="1" spans="1:15">
      <c r="A9" s="55">
        <v>6</v>
      </c>
      <c r="B9" s="59" t="s">
        <v>7</v>
      </c>
      <c r="C9" s="193" t="s">
        <v>164</v>
      </c>
      <c r="D9" s="195" t="s">
        <v>172</v>
      </c>
      <c r="E9" s="205" t="s">
        <v>161</v>
      </c>
      <c r="F9" s="196"/>
      <c r="G9" s="197">
        <v>1160</v>
      </c>
      <c r="H9" s="196"/>
      <c r="I9" s="198">
        <v>200</v>
      </c>
      <c r="J9" s="199">
        <v>23.2</v>
      </c>
      <c r="K9" s="151"/>
      <c r="L9" s="151">
        <f t="shared" si="0"/>
        <v>1160</v>
      </c>
      <c r="M9" s="151">
        <f>J9</f>
        <v>23.2</v>
      </c>
      <c r="N9" s="151">
        <f>M9*汇总1!$V$40</f>
        <v>8.3208371147</v>
      </c>
      <c r="O9" s="151"/>
    </row>
    <row r="10" ht="49" customHeight="1" spans="1:15">
      <c r="A10" s="55">
        <v>7</v>
      </c>
      <c r="B10" s="59" t="s">
        <v>7</v>
      </c>
      <c r="C10" s="193" t="s">
        <v>164</v>
      </c>
      <c r="D10" s="200" t="s">
        <v>173</v>
      </c>
      <c r="E10" s="201" t="s">
        <v>161</v>
      </c>
      <c r="F10" s="196"/>
      <c r="G10" s="202">
        <v>10393</v>
      </c>
      <c r="H10" s="204"/>
      <c r="I10" s="204">
        <v>200</v>
      </c>
      <c r="J10" s="203">
        <v>200</v>
      </c>
      <c r="K10" s="151"/>
      <c r="L10" s="151">
        <f>G10-673.08</f>
        <v>9719.92</v>
      </c>
      <c r="M10" s="151">
        <f>L10*I10/10000</f>
        <v>194.3984</v>
      </c>
      <c r="N10" s="151">
        <f>M10*汇总1!$V$40</f>
        <v>69.7223026619955</v>
      </c>
      <c r="O10" s="151"/>
    </row>
    <row r="11" ht="49" customHeight="1" spans="1:15">
      <c r="A11" s="55">
        <v>8</v>
      </c>
      <c r="B11" s="59" t="s">
        <v>7</v>
      </c>
      <c r="C11" s="193" t="s">
        <v>164</v>
      </c>
      <c r="D11" s="55" t="s">
        <v>174</v>
      </c>
      <c r="E11" s="207" t="s">
        <v>161</v>
      </c>
      <c r="F11" s="208"/>
      <c r="G11" s="150">
        <v>4236.75</v>
      </c>
      <c r="H11" s="55"/>
      <c r="I11" s="55">
        <v>200</v>
      </c>
      <c r="J11" s="55">
        <v>84.74</v>
      </c>
      <c r="K11" s="151"/>
      <c r="L11" s="151">
        <f t="shared" ref="L11:L16" si="1">G11</f>
        <v>4236.75</v>
      </c>
      <c r="M11" s="151">
        <f t="shared" ref="M11:M17" si="2">J11</f>
        <v>84.74</v>
      </c>
      <c r="N11" s="151">
        <f>M11*汇总1!$V$40</f>
        <v>30.3925748749861</v>
      </c>
      <c r="O11" s="151"/>
    </row>
    <row r="12" s="124" customFormat="1" ht="49" customHeight="1" spans="1:15">
      <c r="A12" s="55">
        <v>9</v>
      </c>
      <c r="B12" s="59" t="s">
        <v>7</v>
      </c>
      <c r="C12" s="193" t="s">
        <v>164</v>
      </c>
      <c r="D12" s="200" t="s">
        <v>175</v>
      </c>
      <c r="E12" s="201" t="s">
        <v>161</v>
      </c>
      <c r="F12" s="196"/>
      <c r="G12" s="202">
        <v>1373.99</v>
      </c>
      <c r="H12" s="196"/>
      <c r="I12" s="204">
        <v>200</v>
      </c>
      <c r="J12" s="203">
        <v>27.48</v>
      </c>
      <c r="K12" s="151"/>
      <c r="L12" s="151">
        <f t="shared" si="1"/>
        <v>1373.99</v>
      </c>
      <c r="M12" s="151">
        <f t="shared" si="2"/>
        <v>27.48</v>
      </c>
      <c r="N12" s="151">
        <f>M12*汇总1!$V$40</f>
        <v>9.85588809965328</v>
      </c>
      <c r="O12" s="151"/>
    </row>
    <row r="13" s="124" customFormat="1" ht="49" customHeight="1" spans="1:15">
      <c r="A13" s="55">
        <v>10</v>
      </c>
      <c r="B13" s="59" t="s">
        <v>7</v>
      </c>
      <c r="C13" s="193" t="s">
        <v>164</v>
      </c>
      <c r="D13" s="200" t="s">
        <v>176</v>
      </c>
      <c r="E13" s="201" t="s">
        <v>161</v>
      </c>
      <c r="F13" s="196"/>
      <c r="G13" s="202">
        <v>1056</v>
      </c>
      <c r="H13" s="196"/>
      <c r="I13" s="204">
        <v>200</v>
      </c>
      <c r="J13" s="203">
        <v>21.12</v>
      </c>
      <c r="K13" s="151"/>
      <c r="L13" s="151">
        <f t="shared" si="1"/>
        <v>1056</v>
      </c>
      <c r="M13" s="151">
        <f t="shared" si="2"/>
        <v>21.12</v>
      </c>
      <c r="N13" s="151">
        <f>M13*汇总1!$V$40</f>
        <v>7.57483102855448</v>
      </c>
      <c r="O13" s="151"/>
    </row>
    <row r="14" s="124" customFormat="1" ht="49" customHeight="1" spans="1:15">
      <c r="A14" s="55">
        <v>11</v>
      </c>
      <c r="B14" s="59" t="s">
        <v>7</v>
      </c>
      <c r="C14" s="193" t="s">
        <v>164</v>
      </c>
      <c r="D14" s="200" t="s">
        <v>177</v>
      </c>
      <c r="E14" s="201" t="s">
        <v>161</v>
      </c>
      <c r="F14" s="196"/>
      <c r="G14" s="209">
        <v>1115.4</v>
      </c>
      <c r="H14" s="196"/>
      <c r="I14" s="204">
        <v>200</v>
      </c>
      <c r="J14" s="203">
        <v>22.31</v>
      </c>
      <c r="K14" s="151"/>
      <c r="L14" s="151">
        <f t="shared" si="1"/>
        <v>1115.4</v>
      </c>
      <c r="M14" s="151">
        <f t="shared" si="2"/>
        <v>22.31</v>
      </c>
      <c r="N14" s="151">
        <f>M14*汇总1!$V$40</f>
        <v>8.00163258745504</v>
      </c>
      <c r="O14" s="210"/>
    </row>
    <row r="15" s="124" customFormat="1" ht="49" customHeight="1" spans="1:15">
      <c r="A15" s="55">
        <v>12</v>
      </c>
      <c r="B15" s="59" t="s">
        <v>7</v>
      </c>
      <c r="C15" s="193" t="s">
        <v>164</v>
      </c>
      <c r="D15" s="200" t="s">
        <v>178</v>
      </c>
      <c r="E15" s="201" t="s">
        <v>161</v>
      </c>
      <c r="F15" s="196"/>
      <c r="G15" s="209">
        <v>1656</v>
      </c>
      <c r="H15" s="196"/>
      <c r="I15" s="204">
        <v>200</v>
      </c>
      <c r="J15" s="203">
        <v>33.12</v>
      </c>
      <c r="K15" s="151"/>
      <c r="L15" s="151">
        <f t="shared" si="1"/>
        <v>1656</v>
      </c>
      <c r="M15" s="151">
        <f t="shared" si="2"/>
        <v>33.12</v>
      </c>
      <c r="N15" s="151">
        <f>M15*汇总1!$V$40</f>
        <v>11.8787122947786</v>
      </c>
      <c r="O15" s="210"/>
    </row>
    <row r="16" s="124" customFormat="1" ht="49" customHeight="1" spans="1:15">
      <c r="A16" s="55">
        <v>13</v>
      </c>
      <c r="B16" s="59" t="s">
        <v>7</v>
      </c>
      <c r="C16" s="193" t="s">
        <v>164</v>
      </c>
      <c r="D16" s="200" t="s">
        <v>179</v>
      </c>
      <c r="E16" s="201" t="s">
        <v>167</v>
      </c>
      <c r="F16" s="203">
        <v>2440.62</v>
      </c>
      <c r="G16" s="209">
        <v>2915.8</v>
      </c>
      <c r="H16" s="204">
        <v>150</v>
      </c>
      <c r="I16" s="204">
        <v>200</v>
      </c>
      <c r="J16" s="211">
        <v>94.9253</v>
      </c>
      <c r="K16" s="212">
        <f>F16</f>
        <v>2440.62</v>
      </c>
      <c r="L16" s="212">
        <f t="shared" si="1"/>
        <v>2915.8</v>
      </c>
      <c r="M16" s="151">
        <f t="shared" si="2"/>
        <v>94.9253</v>
      </c>
      <c r="N16" s="151">
        <f>M16*汇总1!$V$40</f>
        <v>34.0456016967255</v>
      </c>
      <c r="O16" s="56"/>
    </row>
    <row r="17" s="124" customFormat="1" ht="49" customHeight="1" spans="1:15">
      <c r="A17" s="55">
        <v>14</v>
      </c>
      <c r="B17" s="61" t="s">
        <v>6</v>
      </c>
      <c r="C17" s="213" t="s">
        <v>164</v>
      </c>
      <c r="D17" s="64" t="s">
        <v>180</v>
      </c>
      <c r="E17" s="62" t="s">
        <v>181</v>
      </c>
      <c r="F17" s="63"/>
      <c r="G17" s="214">
        <v>1883.77</v>
      </c>
      <c r="H17" s="204">
        <v>150</v>
      </c>
      <c r="I17" s="214">
        <v>200</v>
      </c>
      <c r="J17" s="215">
        <v>37.68</v>
      </c>
      <c r="K17" s="63"/>
      <c r="L17" s="216">
        <v>1883.77</v>
      </c>
      <c r="M17" s="155">
        <f t="shared" si="2"/>
        <v>37.68</v>
      </c>
      <c r="N17" s="217">
        <f>M17/汇总1!$V$46*3000</f>
        <v>13.5141871759438</v>
      </c>
      <c r="O17" s="157"/>
    </row>
    <row r="18" s="124" customFormat="1" ht="49" customHeight="1" spans="1:15">
      <c r="A18" s="55">
        <v>15</v>
      </c>
      <c r="B18" s="61" t="s">
        <v>6</v>
      </c>
      <c r="C18" s="213" t="s">
        <v>164</v>
      </c>
      <c r="D18" s="64" t="s">
        <v>182</v>
      </c>
      <c r="E18" s="62" t="s">
        <v>181</v>
      </c>
      <c r="F18" s="214">
        <v>26796</v>
      </c>
      <c r="G18" s="214">
        <v>54228.8</v>
      </c>
      <c r="H18" s="204">
        <v>150</v>
      </c>
      <c r="I18" s="214">
        <v>200</v>
      </c>
      <c r="J18" s="215">
        <v>200</v>
      </c>
      <c r="K18" s="216">
        <v>26796</v>
      </c>
      <c r="L18" s="216">
        <v>54228.8</v>
      </c>
      <c r="M18" s="155">
        <v>0</v>
      </c>
      <c r="N18" s="217">
        <f>M18/汇总1!$V$46*3000</f>
        <v>0</v>
      </c>
      <c r="O18" s="157" t="s">
        <v>183</v>
      </c>
    </row>
    <row r="19" s="124" customFormat="1" ht="49" customHeight="1" spans="1:15">
      <c r="A19" s="55">
        <v>16</v>
      </c>
      <c r="B19" s="61" t="s">
        <v>6</v>
      </c>
      <c r="C19" s="213" t="s">
        <v>164</v>
      </c>
      <c r="D19" s="64" t="s">
        <v>184</v>
      </c>
      <c r="E19" s="62" t="s">
        <v>181</v>
      </c>
      <c r="F19" s="110"/>
      <c r="G19" s="214">
        <v>1129.19</v>
      </c>
      <c r="H19" s="204">
        <v>150</v>
      </c>
      <c r="I19" s="214">
        <v>200</v>
      </c>
      <c r="J19" s="218">
        <v>22.58</v>
      </c>
      <c r="K19" s="110"/>
      <c r="L19" s="216">
        <v>1129.19</v>
      </c>
      <c r="M19" s="155">
        <v>22.58</v>
      </c>
      <c r="N19" s="217">
        <f>M19/汇总1!$V$46*3000</f>
        <v>8.09846991594509</v>
      </c>
      <c r="O19" s="157"/>
    </row>
    <row r="20" s="124" customFormat="1" ht="49" customHeight="1" spans="1:15">
      <c r="A20" s="55">
        <v>17</v>
      </c>
      <c r="B20" s="61" t="s">
        <v>5</v>
      </c>
      <c r="C20" s="213" t="s">
        <v>164</v>
      </c>
      <c r="D20" s="62" t="s">
        <v>185</v>
      </c>
      <c r="E20" s="62" t="s">
        <v>167</v>
      </c>
      <c r="F20" s="63"/>
      <c r="G20" s="63">
        <v>4247.54</v>
      </c>
      <c r="H20" s="219"/>
      <c r="I20" s="63">
        <v>200</v>
      </c>
      <c r="J20" s="63">
        <v>84.95</v>
      </c>
      <c r="K20" s="217"/>
      <c r="L20" s="217">
        <v>5082</v>
      </c>
      <c r="M20" s="155">
        <f>J20</f>
        <v>84.95</v>
      </c>
      <c r="N20" s="217">
        <f>M20/汇总1!$V$46*3000</f>
        <v>30.467892797145</v>
      </c>
      <c r="O20" s="151"/>
    </row>
    <row r="21" s="124" customFormat="1" ht="49" customHeight="1" spans="1:15">
      <c r="A21" s="55">
        <v>18</v>
      </c>
      <c r="B21" s="61" t="s">
        <v>5</v>
      </c>
      <c r="C21" s="213" t="s">
        <v>164</v>
      </c>
      <c r="D21" s="62" t="s">
        <v>186</v>
      </c>
      <c r="E21" s="62" t="s">
        <v>167</v>
      </c>
      <c r="F21" s="63"/>
      <c r="G21" s="63">
        <v>17775.7</v>
      </c>
      <c r="H21" s="63"/>
      <c r="I21" s="63">
        <v>200</v>
      </c>
      <c r="J21" s="63">
        <v>200</v>
      </c>
      <c r="K21" s="217"/>
      <c r="L21" s="217">
        <v>10600</v>
      </c>
      <c r="M21" s="155">
        <f>J21</f>
        <v>200</v>
      </c>
      <c r="N21" s="217">
        <f>M21/汇总1!$V$46*3000</f>
        <v>71.731354437069</v>
      </c>
      <c r="O21" s="151"/>
    </row>
    <row r="22" s="124" customFormat="1" ht="49" customHeight="1" spans="1:15">
      <c r="A22" s="55">
        <v>19</v>
      </c>
      <c r="B22" s="62" t="s">
        <v>4</v>
      </c>
      <c r="C22" s="213" t="s">
        <v>164</v>
      </c>
      <c r="D22" s="62" t="s">
        <v>187</v>
      </c>
      <c r="E22" s="62" t="s">
        <v>181</v>
      </c>
      <c r="F22" s="63"/>
      <c r="G22" s="63">
        <v>10393.5</v>
      </c>
      <c r="H22" s="219"/>
      <c r="I22" s="63">
        <v>200</v>
      </c>
      <c r="J22" s="63">
        <v>200</v>
      </c>
      <c r="K22" s="217"/>
      <c r="L22" s="217">
        <v>10393.5</v>
      </c>
      <c r="M22" s="155">
        <v>0</v>
      </c>
      <c r="N22" s="217">
        <f>M22/汇总1!$V$46*3000</f>
        <v>0</v>
      </c>
      <c r="O22" s="55" t="s">
        <v>188</v>
      </c>
    </row>
    <row r="23" s="124" customFormat="1" ht="49" customHeight="1" spans="1:15">
      <c r="A23" s="55">
        <v>20</v>
      </c>
      <c r="B23" s="62" t="s">
        <v>4</v>
      </c>
      <c r="C23" s="213" t="s">
        <v>164</v>
      </c>
      <c r="D23" s="62" t="s">
        <v>189</v>
      </c>
      <c r="E23" s="62" t="s">
        <v>181</v>
      </c>
      <c r="F23" s="63">
        <v>14000</v>
      </c>
      <c r="G23" s="63"/>
      <c r="H23" s="63">
        <v>150</v>
      </c>
      <c r="I23" s="63"/>
      <c r="J23" s="63">
        <v>200</v>
      </c>
      <c r="K23" s="217">
        <v>14000</v>
      </c>
      <c r="L23" s="217"/>
      <c r="M23" s="155">
        <f>J23</f>
        <v>200</v>
      </c>
      <c r="N23" s="217">
        <f>M23/汇总1!$V$46*3000</f>
        <v>71.731354437069</v>
      </c>
      <c r="O23" s="58"/>
    </row>
    <row r="24" s="124" customFormat="1" ht="49" customHeight="1" spans="1:15">
      <c r="A24" s="55">
        <v>21</v>
      </c>
      <c r="B24" s="93" t="s">
        <v>4</v>
      </c>
      <c r="C24" s="213" t="s">
        <v>164</v>
      </c>
      <c r="D24" s="93" t="s">
        <v>190</v>
      </c>
      <c r="E24" s="62" t="s">
        <v>181</v>
      </c>
      <c r="F24" s="110">
        <v>2623</v>
      </c>
      <c r="G24" s="110">
        <v>8015</v>
      </c>
      <c r="H24" s="63">
        <v>150</v>
      </c>
      <c r="I24" s="63">
        <v>200</v>
      </c>
      <c r="J24" s="176">
        <v>199.65</v>
      </c>
      <c r="K24" s="217">
        <v>2623</v>
      </c>
      <c r="L24" s="217">
        <v>8015</v>
      </c>
      <c r="M24" s="155">
        <f>J24</f>
        <v>199.65</v>
      </c>
      <c r="N24" s="217">
        <f>M24/汇总1!$V$46*3000</f>
        <v>71.6058245668041</v>
      </c>
      <c r="O24" s="55"/>
    </row>
    <row r="25" ht="49" customHeight="1" spans="1:15">
      <c r="A25" s="58"/>
      <c r="B25" s="58" t="s">
        <v>191</v>
      </c>
      <c r="C25" s="58"/>
      <c r="D25" s="55"/>
      <c r="E25" s="58"/>
      <c r="F25" s="220"/>
      <c r="G25" s="151"/>
      <c r="H25" s="151"/>
      <c r="I25" s="151"/>
      <c r="J25" s="151">
        <f>SUM(J4:J24)</f>
        <v>2168.4653</v>
      </c>
      <c r="K25" s="151"/>
      <c r="L25" s="151"/>
      <c r="M25" s="151">
        <f>SUM(M4:M24)</f>
        <v>1760.7237</v>
      </c>
      <c r="N25" s="151">
        <f>M25*汇总1!$V$40</f>
        <v>631.495478952238</v>
      </c>
      <c r="O25" s="151"/>
    </row>
  </sheetData>
  <sheetProtection formatCells="0" formatColumns="0" formatRows="0" insertRows="0" insertColumns="0" insertHyperlinks="0" deleteColumns="0" deleteRows="0" sort="0" autoFilter="0" pivotTables="0"/>
  <autoFilter xmlns:etc="http://www.wps.cn/officeDocument/2017/etCustomData" ref="A3:M25" etc:filterBottomFollowUsedRange="0">
    <extLst>
      <etc:autoFilterAnalysis etc:version="v1" etc:showPane="0"/>
    </extLst>
  </autoFilter>
  <mergeCells count="14">
    <mergeCell ref="A1:O1"/>
    <mergeCell ref="F2:G2"/>
    <mergeCell ref="H2:I2"/>
    <mergeCell ref="K2:L2"/>
    <mergeCell ref="B25:E25"/>
    <mergeCell ref="A2:A3"/>
    <mergeCell ref="B2:B3"/>
    <mergeCell ref="C2:C3"/>
    <mergeCell ref="D2:D3"/>
    <mergeCell ref="E2:E3"/>
    <mergeCell ref="J2:J3"/>
    <mergeCell ref="M2:M3"/>
    <mergeCell ref="N2:N3"/>
    <mergeCell ref="O2:O3"/>
  </mergeCells>
  <printOptions horizontalCentered="1"/>
  <pageMargins left="0.751388888888889" right="0.751388888888889" top="1" bottom="1" header="0.5" footer="0.5"/>
  <pageSetup paperSize="9" scale="51" fitToHeight="0" orientation="landscape" horizontalDpi="600"/>
  <headerFooter>
    <oddFooter>&amp;C第 &amp;P 页，共 &amp;N 页</oddFooter>
  </headerFooter>
  <ignoredErrors>
    <ignoredError sqref="L10:M10" formula="1"/>
  </ignoredError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zoomScale="115" zoomScaleNormal="115" workbookViewId="0">
      <selection activeCell="P9" sqref="P9"/>
    </sheetView>
  </sheetViews>
  <sheetFormatPr defaultColWidth="9" defaultRowHeight="46" customHeight="1"/>
  <cols>
    <col min="1" max="1" width="5.55555555555556" style="165" customWidth="1"/>
    <col min="2" max="2" width="9.87962962962963" style="165" customWidth="1"/>
    <col min="3" max="4" width="33.8055555555556" style="165" customWidth="1"/>
    <col min="5" max="5" width="12.8796296296296" style="165" customWidth="1"/>
    <col min="6" max="6" width="8.87962962962963" style="165" customWidth="1"/>
    <col min="7" max="7" width="10.9444444444444" style="165" customWidth="1"/>
    <col min="8" max="8" width="13.6481481481481" style="165" customWidth="1"/>
    <col min="9" max="9" width="14.2777777777778" style="165" customWidth="1"/>
    <col min="10" max="10" width="10" style="166" customWidth="1"/>
    <col min="11" max="11" width="18.7314814814815" style="165" customWidth="1"/>
    <col min="12" max="16384" width="9" style="165"/>
  </cols>
  <sheetData>
    <row r="1" customHeight="1" spans="1:11">
      <c r="A1" s="167" t="s">
        <v>192</v>
      </c>
      <c r="B1" s="167"/>
      <c r="C1" s="167"/>
      <c r="D1" s="167"/>
      <c r="E1" s="167"/>
      <c r="F1" s="167"/>
      <c r="G1" s="167"/>
      <c r="H1" s="167"/>
      <c r="I1" s="167"/>
      <c r="J1" s="167"/>
    </row>
    <row r="2" customHeight="1" spans="1:11">
      <c r="A2" s="11" t="s">
        <v>2</v>
      </c>
      <c r="B2" s="11" t="s">
        <v>46</v>
      </c>
      <c r="C2" s="11" t="s">
        <v>47</v>
      </c>
      <c r="D2" s="11" t="s">
        <v>48</v>
      </c>
      <c r="E2" s="11" t="s">
        <v>193</v>
      </c>
      <c r="F2" s="11" t="s">
        <v>194</v>
      </c>
      <c r="G2" s="11" t="s">
        <v>195</v>
      </c>
      <c r="H2" s="9" t="s">
        <v>52</v>
      </c>
      <c r="I2" s="9" t="s">
        <v>64</v>
      </c>
      <c r="J2" s="168" t="s">
        <v>54</v>
      </c>
    </row>
    <row r="3" customHeight="1" spans="1:11">
      <c r="A3" s="55">
        <v>1</v>
      </c>
      <c r="B3" s="149" t="s">
        <v>7</v>
      </c>
      <c r="C3" s="149" t="s">
        <v>196</v>
      </c>
      <c r="D3" s="149" t="s">
        <v>197</v>
      </c>
      <c r="E3" s="169">
        <v>8286.8</v>
      </c>
      <c r="F3" s="170">
        <v>115</v>
      </c>
      <c r="G3" s="170">
        <v>1880</v>
      </c>
      <c r="H3" s="171">
        <v>20</v>
      </c>
      <c r="I3" s="56">
        <v>20</v>
      </c>
      <c r="J3" s="122">
        <f>I3*汇总1!$V$40</f>
        <v>7.1731354437069</v>
      </c>
    </row>
    <row r="4" customHeight="1" spans="1:11">
      <c r="A4" s="55">
        <v>2</v>
      </c>
      <c r="B4" s="149" t="s">
        <v>7</v>
      </c>
      <c r="C4" s="149" t="s">
        <v>196</v>
      </c>
      <c r="D4" s="149" t="s">
        <v>198</v>
      </c>
      <c r="E4" s="170">
        <v>6300</v>
      </c>
      <c r="F4" s="170">
        <v>132</v>
      </c>
      <c r="G4" s="172"/>
      <c r="H4" s="171">
        <v>20</v>
      </c>
      <c r="I4" s="56">
        <v>20</v>
      </c>
      <c r="J4" s="122">
        <f>I4*汇总1!$V$40</f>
        <v>7.1731354437069</v>
      </c>
      <c r="K4" s="173"/>
    </row>
    <row r="5" customHeight="1" spans="1:11">
      <c r="A5" s="55">
        <v>3</v>
      </c>
      <c r="B5" s="61" t="s">
        <v>6</v>
      </c>
      <c r="C5" s="149" t="s">
        <v>196</v>
      </c>
      <c r="D5" s="64" t="s">
        <v>199</v>
      </c>
      <c r="E5" s="63">
        <v>5008.9</v>
      </c>
      <c r="F5" s="170">
        <v>102</v>
      </c>
      <c r="G5" s="63"/>
      <c r="H5" s="63">
        <v>20</v>
      </c>
      <c r="I5" s="63">
        <v>20</v>
      </c>
      <c r="J5" s="174">
        <f>I5/汇总1!$V$46*3000</f>
        <v>7.1731354437069</v>
      </c>
    </row>
    <row r="6" customHeight="1" spans="1:11">
      <c r="A6" s="55">
        <v>4</v>
      </c>
      <c r="B6" s="61" t="s">
        <v>6</v>
      </c>
      <c r="C6" s="149" t="s">
        <v>196</v>
      </c>
      <c r="D6" s="175" t="s">
        <v>200</v>
      </c>
      <c r="E6" s="63">
        <v>7538</v>
      </c>
      <c r="F6" s="170">
        <v>125</v>
      </c>
      <c r="G6" s="63"/>
      <c r="H6" s="63">
        <v>20</v>
      </c>
      <c r="I6" s="63">
        <f>H6</f>
        <v>20</v>
      </c>
      <c r="J6" s="174">
        <f>I6/汇总1!$V$46*3000</f>
        <v>7.1731354437069</v>
      </c>
    </row>
    <row r="7" customHeight="1" spans="1:11">
      <c r="A7" s="55">
        <v>5</v>
      </c>
      <c r="B7" s="149" t="s">
        <v>5</v>
      </c>
      <c r="C7" s="149" t="s">
        <v>196</v>
      </c>
      <c r="D7" s="149" t="s">
        <v>201</v>
      </c>
      <c r="E7" s="169"/>
      <c r="F7" s="170"/>
      <c r="G7" s="170"/>
      <c r="H7" s="171">
        <v>20</v>
      </c>
      <c r="I7" s="56">
        <v>20</v>
      </c>
      <c r="J7" s="151">
        <f>I7*汇总1!$V$40</f>
        <v>7.1731354437069</v>
      </c>
    </row>
    <row r="8" customHeight="1" spans="1:11">
      <c r="A8" s="55">
        <v>6</v>
      </c>
      <c r="B8" s="62" t="s">
        <v>4</v>
      </c>
      <c r="C8" s="64" t="s">
        <v>196</v>
      </c>
      <c r="D8" s="62" t="s">
        <v>202</v>
      </c>
      <c r="E8" s="176">
        <v>6650</v>
      </c>
      <c r="F8" s="177">
        <v>102</v>
      </c>
      <c r="G8" s="63">
        <v>1200</v>
      </c>
      <c r="H8" s="63">
        <v>20</v>
      </c>
      <c r="I8" s="63">
        <v>20</v>
      </c>
      <c r="J8" s="110">
        <f>I8*汇总1!$V$40</f>
        <v>7.1731354437069</v>
      </c>
    </row>
    <row r="9" customHeight="1" spans="1:11">
      <c r="A9" s="178" t="s">
        <v>191</v>
      </c>
      <c r="B9" s="179"/>
      <c r="C9" s="179"/>
      <c r="D9" s="179"/>
      <c r="E9" s="151"/>
      <c r="F9" s="151"/>
      <c r="G9" s="151"/>
      <c r="H9" s="151">
        <f>SUM(H3:H8)</f>
        <v>120</v>
      </c>
      <c r="I9" s="151">
        <f>SUM(I3:I8)</f>
        <v>120</v>
      </c>
      <c r="J9" s="151">
        <f>SUM(J3:J8)</f>
        <v>43.0388126622414</v>
      </c>
    </row>
  </sheetData>
  <sheetProtection formatCells="0" formatColumns="0" formatRows="0" insertRows="0" insertColumns="0" insertHyperlinks="0" deleteColumns="0" deleteRows="0" sort="0" autoFilter="0" pivotTables="0"/>
  <autoFilter xmlns:etc="http://www.wps.cn/officeDocument/2017/etCustomData" ref="A2:J9" etc:filterBottomFollowUsedRange="0">
    <extLst>
      <etc:autoFilterAnalysis etc:version="v1" etc:showPane="0"/>
    </extLst>
  </autoFilter>
  <mergeCells count="2">
    <mergeCell ref="A1:J1"/>
    <mergeCell ref="A9:D9"/>
  </mergeCells>
  <pageMargins left="0.751388888888889" right="0.751388888888889" top="1" bottom="1" header="0.5" footer="0.5"/>
  <pageSetup paperSize="9" scale="63" fitToHeight="0" orientation="landscape"/>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0"/>
  <sheetViews>
    <sheetView workbookViewId="0">
      <selection activeCell="I13" sqref="I13"/>
    </sheetView>
  </sheetViews>
  <sheetFormatPr defaultColWidth="9" defaultRowHeight="31" customHeight="1"/>
  <cols>
    <col min="1" max="1" width="5.37962962962963" style="118" customWidth="1"/>
    <col min="2" max="2" width="10.75" style="118" customWidth="1"/>
    <col min="3" max="3" width="33.962962962963" style="143" customWidth="1"/>
    <col min="4" max="4" width="35.8703703703704" style="118" customWidth="1"/>
    <col min="5" max="5" width="51.9351851851852" style="118" customWidth="1"/>
    <col min="6" max="6" width="19.9907407407407" style="144" customWidth="1"/>
    <col min="7" max="7" width="19.9907407407407" style="118" customWidth="1"/>
    <col min="8" max="8" width="16.6574074074074" style="145" customWidth="1"/>
    <col min="9" max="9" width="31.7407407407407" style="118" customWidth="1"/>
    <col min="10" max="16384" width="9" style="118"/>
  </cols>
  <sheetData>
    <row r="1" ht="60" customHeight="1" spans="1:9">
      <c r="A1" s="6" t="s">
        <v>27</v>
      </c>
      <c r="B1" s="6"/>
      <c r="C1" s="6"/>
      <c r="D1" s="6"/>
      <c r="E1" s="6"/>
      <c r="F1" s="6"/>
      <c r="G1" s="6"/>
      <c r="H1" s="6"/>
      <c r="I1" s="6"/>
    </row>
    <row r="2" ht="51" customHeight="1" spans="1:9">
      <c r="A2" s="11" t="s">
        <v>2</v>
      </c>
      <c r="B2" s="11" t="s">
        <v>46</v>
      </c>
      <c r="C2" s="146" t="s">
        <v>47</v>
      </c>
      <c r="D2" s="11" t="s">
        <v>48</v>
      </c>
      <c r="E2" s="11" t="s">
        <v>60</v>
      </c>
      <c r="F2" s="147" t="s">
        <v>52</v>
      </c>
      <c r="G2" s="9" t="s">
        <v>64</v>
      </c>
      <c r="H2" s="9" t="s">
        <v>54</v>
      </c>
      <c r="I2" s="9" t="s">
        <v>65</v>
      </c>
    </row>
    <row r="3" s="118" customFormat="1" customHeight="1" spans="1:9">
      <c r="A3" s="58">
        <v>1</v>
      </c>
      <c r="B3" s="148" t="s">
        <v>7</v>
      </c>
      <c r="C3" s="149" t="s">
        <v>27</v>
      </c>
      <c r="D3" s="150" t="s">
        <v>203</v>
      </c>
      <c r="E3" s="149" t="s">
        <v>204</v>
      </c>
      <c r="F3" s="151">
        <v>15</v>
      </c>
      <c r="G3" s="151">
        <f t="shared" ref="G3:G37" si="0">F3</f>
        <v>15</v>
      </c>
      <c r="H3" s="151">
        <f>G3*汇总1!$V$40</f>
        <v>5.37985158278017</v>
      </c>
      <c r="I3" s="58"/>
    </row>
    <row r="4" s="118" customFormat="1" customHeight="1" spans="1:9">
      <c r="A4" s="58">
        <v>2</v>
      </c>
      <c r="B4" s="148" t="s">
        <v>7</v>
      </c>
      <c r="C4" s="149" t="s">
        <v>27</v>
      </c>
      <c r="D4" s="150" t="s">
        <v>205</v>
      </c>
      <c r="E4" s="149" t="s">
        <v>206</v>
      </c>
      <c r="F4" s="151">
        <v>3</v>
      </c>
      <c r="G4" s="151">
        <f t="shared" si="0"/>
        <v>3</v>
      </c>
      <c r="H4" s="151">
        <f>G4*汇总1!$V$40</f>
        <v>1.07597031655603</v>
      </c>
      <c r="I4" s="58"/>
    </row>
    <row r="5" s="118" customFormat="1" customHeight="1" spans="1:9">
      <c r="A5" s="58">
        <v>3</v>
      </c>
      <c r="B5" s="148" t="s">
        <v>7</v>
      </c>
      <c r="C5" s="149" t="s">
        <v>27</v>
      </c>
      <c r="D5" s="150" t="s">
        <v>207</v>
      </c>
      <c r="E5" s="149" t="s">
        <v>208</v>
      </c>
      <c r="F5" s="151">
        <v>3</v>
      </c>
      <c r="G5" s="151">
        <f t="shared" si="0"/>
        <v>3</v>
      </c>
      <c r="H5" s="151">
        <f>G5*汇总1!$V$40</f>
        <v>1.07597031655603</v>
      </c>
      <c r="I5" s="58"/>
    </row>
    <row r="6" s="118" customFormat="1" customHeight="1" spans="1:9">
      <c r="A6" s="58">
        <v>4</v>
      </c>
      <c r="B6" s="148" t="s">
        <v>7</v>
      </c>
      <c r="C6" s="149" t="s">
        <v>27</v>
      </c>
      <c r="D6" s="150" t="s">
        <v>209</v>
      </c>
      <c r="E6" s="149" t="s">
        <v>210</v>
      </c>
      <c r="F6" s="151">
        <v>12</v>
      </c>
      <c r="G6" s="151">
        <f t="shared" si="0"/>
        <v>12</v>
      </c>
      <c r="H6" s="151">
        <f>G6*汇总1!$V$40</f>
        <v>4.30388126622414</v>
      </c>
      <c r="I6" s="58"/>
    </row>
    <row r="7" s="118" customFormat="1" customHeight="1" spans="1:9">
      <c r="A7" s="58">
        <v>5</v>
      </c>
      <c r="B7" s="148" t="s">
        <v>7</v>
      </c>
      <c r="C7" s="149" t="s">
        <v>27</v>
      </c>
      <c r="D7" s="150" t="s">
        <v>211</v>
      </c>
      <c r="E7" s="149" t="s">
        <v>206</v>
      </c>
      <c r="F7" s="151">
        <v>3</v>
      </c>
      <c r="G7" s="151">
        <f t="shared" si="0"/>
        <v>3</v>
      </c>
      <c r="H7" s="151">
        <f>G7*汇总1!$V$40</f>
        <v>1.07597031655603</v>
      </c>
      <c r="I7" s="58"/>
    </row>
    <row r="8" s="118" customFormat="1" customHeight="1" spans="1:9">
      <c r="A8" s="58">
        <v>6</v>
      </c>
      <c r="B8" s="148" t="s">
        <v>7</v>
      </c>
      <c r="C8" s="149" t="s">
        <v>27</v>
      </c>
      <c r="D8" s="150" t="s">
        <v>209</v>
      </c>
      <c r="E8" s="149" t="s">
        <v>212</v>
      </c>
      <c r="F8" s="151">
        <v>10</v>
      </c>
      <c r="G8" s="151">
        <f t="shared" si="0"/>
        <v>10</v>
      </c>
      <c r="H8" s="151">
        <f>G8*汇总1!$V$40</f>
        <v>3.58656772185345</v>
      </c>
      <c r="I8" s="58"/>
    </row>
    <row r="9" s="118" customFormat="1" customHeight="1" spans="1:9">
      <c r="A9" s="58">
        <v>7</v>
      </c>
      <c r="B9" s="148" t="s">
        <v>7</v>
      </c>
      <c r="C9" s="149" t="s">
        <v>27</v>
      </c>
      <c r="D9" s="150" t="s">
        <v>57</v>
      </c>
      <c r="E9" s="149" t="s">
        <v>213</v>
      </c>
      <c r="F9" s="151">
        <v>6</v>
      </c>
      <c r="G9" s="151">
        <f t="shared" si="0"/>
        <v>6</v>
      </c>
      <c r="H9" s="151">
        <f>G9*汇总1!$V$40</f>
        <v>2.15194063311207</v>
      </c>
      <c r="I9" s="58"/>
    </row>
    <row r="10" s="118" customFormat="1" customHeight="1" spans="1:9">
      <c r="A10" s="58">
        <v>8</v>
      </c>
      <c r="B10" s="148" t="s">
        <v>7</v>
      </c>
      <c r="C10" s="149" t="s">
        <v>27</v>
      </c>
      <c r="D10" s="150" t="s">
        <v>214</v>
      </c>
      <c r="E10" s="149" t="s">
        <v>215</v>
      </c>
      <c r="F10" s="151">
        <v>10</v>
      </c>
      <c r="G10" s="151">
        <f t="shared" si="0"/>
        <v>10</v>
      </c>
      <c r="H10" s="151">
        <f>G10*汇总1!$V$40</f>
        <v>3.58656772185345</v>
      </c>
      <c r="I10" s="58"/>
    </row>
    <row r="11" s="118" customFormat="1" customHeight="1" spans="1:9">
      <c r="A11" s="58">
        <v>9</v>
      </c>
      <c r="B11" s="148" t="s">
        <v>7</v>
      </c>
      <c r="C11" s="149" t="s">
        <v>27</v>
      </c>
      <c r="D11" s="150" t="s">
        <v>216</v>
      </c>
      <c r="E11" s="149" t="s">
        <v>217</v>
      </c>
      <c r="F11" s="151">
        <v>12</v>
      </c>
      <c r="G11" s="151">
        <f t="shared" si="0"/>
        <v>12</v>
      </c>
      <c r="H11" s="151">
        <f>G11*汇总1!$V$40</f>
        <v>4.30388126622414</v>
      </c>
      <c r="I11" s="58"/>
    </row>
    <row r="12" s="118" customFormat="1" customHeight="1" spans="1:9">
      <c r="A12" s="58">
        <v>10</v>
      </c>
      <c r="B12" s="148" t="s">
        <v>7</v>
      </c>
      <c r="C12" s="149" t="s">
        <v>27</v>
      </c>
      <c r="D12" s="150" t="s">
        <v>218</v>
      </c>
      <c r="E12" s="149" t="s">
        <v>219</v>
      </c>
      <c r="F12" s="151">
        <v>3</v>
      </c>
      <c r="G12" s="151">
        <f t="shared" si="0"/>
        <v>3</v>
      </c>
      <c r="H12" s="151">
        <f>G12*汇总1!$V$40</f>
        <v>1.07597031655603</v>
      </c>
      <c r="I12" s="58"/>
    </row>
    <row r="13" s="118" customFormat="1" customHeight="1" spans="1:9">
      <c r="A13" s="58">
        <v>11</v>
      </c>
      <c r="B13" s="148" t="s">
        <v>7</v>
      </c>
      <c r="C13" s="149" t="s">
        <v>27</v>
      </c>
      <c r="D13" s="150" t="s">
        <v>220</v>
      </c>
      <c r="E13" s="149" t="s">
        <v>206</v>
      </c>
      <c r="F13" s="151">
        <v>3</v>
      </c>
      <c r="G13" s="151">
        <f t="shared" si="0"/>
        <v>3</v>
      </c>
      <c r="H13" s="151">
        <f>G13*汇总1!$V$40</f>
        <v>1.07597031655603</v>
      </c>
      <c r="I13" s="58"/>
    </row>
    <row r="14" s="118" customFormat="1" customHeight="1" spans="1:9">
      <c r="A14" s="58">
        <v>12</v>
      </c>
      <c r="B14" s="148" t="s">
        <v>7</v>
      </c>
      <c r="C14" s="149" t="s">
        <v>27</v>
      </c>
      <c r="D14" s="150" t="s">
        <v>221</v>
      </c>
      <c r="E14" s="149" t="s">
        <v>222</v>
      </c>
      <c r="F14" s="151">
        <v>3</v>
      </c>
      <c r="G14" s="151">
        <f t="shared" si="0"/>
        <v>3</v>
      </c>
      <c r="H14" s="151">
        <f>G14*汇总1!$V$40</f>
        <v>1.07597031655603</v>
      </c>
      <c r="I14" s="58"/>
    </row>
    <row r="15" s="118" customFormat="1" customHeight="1" spans="1:9">
      <c r="A15" s="58">
        <v>13</v>
      </c>
      <c r="B15" s="148" t="s">
        <v>7</v>
      </c>
      <c r="C15" s="149" t="s">
        <v>27</v>
      </c>
      <c r="D15" s="150" t="s">
        <v>223</v>
      </c>
      <c r="E15" s="149" t="s">
        <v>224</v>
      </c>
      <c r="F15" s="151">
        <v>3</v>
      </c>
      <c r="G15" s="151">
        <f t="shared" si="0"/>
        <v>3</v>
      </c>
      <c r="H15" s="151">
        <f>G15*汇总1!$V$40</f>
        <v>1.07597031655603</v>
      </c>
      <c r="I15" s="58"/>
    </row>
    <row r="16" s="118" customFormat="1" customHeight="1" spans="1:9">
      <c r="A16" s="58">
        <v>14</v>
      </c>
      <c r="B16" s="148" t="s">
        <v>7</v>
      </c>
      <c r="C16" s="149" t="s">
        <v>27</v>
      </c>
      <c r="D16" s="150" t="s">
        <v>225</v>
      </c>
      <c r="E16" s="149" t="s">
        <v>226</v>
      </c>
      <c r="F16" s="151">
        <v>6</v>
      </c>
      <c r="G16" s="151">
        <f t="shared" si="0"/>
        <v>6</v>
      </c>
      <c r="H16" s="151">
        <f>G16*汇总1!$V$40</f>
        <v>2.15194063311207</v>
      </c>
      <c r="I16" s="58"/>
    </row>
    <row r="17" s="118" customFormat="1" customHeight="1" spans="1:9">
      <c r="A17" s="58">
        <v>15</v>
      </c>
      <c r="B17" s="148" t="s">
        <v>7</v>
      </c>
      <c r="C17" s="149" t="s">
        <v>27</v>
      </c>
      <c r="D17" s="150" t="s">
        <v>227</v>
      </c>
      <c r="E17" s="149" t="s">
        <v>228</v>
      </c>
      <c r="F17" s="151">
        <v>3</v>
      </c>
      <c r="G17" s="151">
        <f t="shared" si="0"/>
        <v>3</v>
      </c>
      <c r="H17" s="151">
        <f>G17*汇总1!$V$40</f>
        <v>1.07597031655603</v>
      </c>
      <c r="I17" s="58"/>
    </row>
    <row r="18" s="118" customFormat="1" customHeight="1" spans="1:9">
      <c r="A18" s="58">
        <v>16</v>
      </c>
      <c r="B18" s="148" t="s">
        <v>7</v>
      </c>
      <c r="C18" s="149" t="s">
        <v>27</v>
      </c>
      <c r="D18" s="150" t="s">
        <v>229</v>
      </c>
      <c r="E18" s="149" t="s">
        <v>224</v>
      </c>
      <c r="F18" s="151">
        <v>3</v>
      </c>
      <c r="G18" s="151">
        <f t="shared" si="0"/>
        <v>3</v>
      </c>
      <c r="H18" s="151">
        <f>G18*汇总1!$V$40</f>
        <v>1.07597031655603</v>
      </c>
      <c r="I18" s="58"/>
    </row>
    <row r="19" s="118" customFormat="1" customHeight="1" spans="1:9">
      <c r="A19" s="58">
        <v>17</v>
      </c>
      <c r="B19" s="148" t="s">
        <v>7</v>
      </c>
      <c r="C19" s="149" t="s">
        <v>27</v>
      </c>
      <c r="D19" s="150" t="s">
        <v>230</v>
      </c>
      <c r="E19" s="149" t="s">
        <v>231</v>
      </c>
      <c r="F19" s="151">
        <v>3</v>
      </c>
      <c r="G19" s="151">
        <f t="shared" si="0"/>
        <v>3</v>
      </c>
      <c r="H19" s="151">
        <f>G19*汇总1!$V$40</f>
        <v>1.07597031655603</v>
      </c>
      <c r="I19" s="58"/>
    </row>
    <row r="20" s="118" customFormat="1" customHeight="1" spans="1:9">
      <c r="A20" s="58">
        <v>18</v>
      </c>
      <c r="B20" s="148" t="s">
        <v>7</v>
      </c>
      <c r="C20" s="149" t="s">
        <v>27</v>
      </c>
      <c r="D20" s="150" t="s">
        <v>232</v>
      </c>
      <c r="E20" s="149" t="s">
        <v>206</v>
      </c>
      <c r="F20" s="151">
        <v>3</v>
      </c>
      <c r="G20" s="151">
        <f t="shared" si="0"/>
        <v>3</v>
      </c>
      <c r="H20" s="151">
        <f>G20*汇总1!$V$40</f>
        <v>1.07597031655603</v>
      </c>
      <c r="I20" s="58"/>
    </row>
    <row r="21" s="118" customFormat="1" customHeight="1" spans="1:9">
      <c r="A21" s="58">
        <v>19</v>
      </c>
      <c r="B21" s="148" t="s">
        <v>7</v>
      </c>
      <c r="C21" s="149" t="s">
        <v>27</v>
      </c>
      <c r="D21" s="150" t="s">
        <v>233</v>
      </c>
      <c r="E21" s="149" t="s">
        <v>234</v>
      </c>
      <c r="F21" s="151">
        <v>18</v>
      </c>
      <c r="G21" s="151">
        <f t="shared" si="0"/>
        <v>18</v>
      </c>
      <c r="H21" s="151">
        <f>G21*汇总1!$V$40</f>
        <v>6.45582189933621</v>
      </c>
      <c r="I21" s="58"/>
    </row>
    <row r="22" s="118" customFormat="1" customHeight="1" spans="1:9">
      <c r="A22" s="58">
        <v>20</v>
      </c>
      <c r="B22" s="148" t="s">
        <v>7</v>
      </c>
      <c r="C22" s="149" t="s">
        <v>27</v>
      </c>
      <c r="D22" s="150" t="s">
        <v>235</v>
      </c>
      <c r="E22" s="152" t="s">
        <v>236</v>
      </c>
      <c r="F22" s="151">
        <v>6</v>
      </c>
      <c r="G22" s="151">
        <f t="shared" si="0"/>
        <v>6</v>
      </c>
      <c r="H22" s="151">
        <f>G22*汇总1!$V$40</f>
        <v>2.15194063311207</v>
      </c>
      <c r="I22" s="58"/>
    </row>
    <row r="23" s="118" customFormat="1" customHeight="1" spans="1:9">
      <c r="A23" s="58">
        <v>21</v>
      </c>
      <c r="B23" s="148" t="s">
        <v>7</v>
      </c>
      <c r="C23" s="149" t="s">
        <v>27</v>
      </c>
      <c r="D23" s="150" t="s">
        <v>237</v>
      </c>
      <c r="E23" s="149" t="s">
        <v>238</v>
      </c>
      <c r="F23" s="151">
        <v>3</v>
      </c>
      <c r="G23" s="151">
        <f t="shared" si="0"/>
        <v>3</v>
      </c>
      <c r="H23" s="151">
        <f>G23*汇总1!$V$40</f>
        <v>1.07597031655603</v>
      </c>
      <c r="I23" s="58"/>
    </row>
    <row r="24" s="118" customFormat="1" customHeight="1" spans="1:9">
      <c r="A24" s="58">
        <v>22</v>
      </c>
      <c r="B24" s="148" t="s">
        <v>7</v>
      </c>
      <c r="C24" s="149" t="s">
        <v>27</v>
      </c>
      <c r="D24" s="150" t="s">
        <v>239</v>
      </c>
      <c r="E24" s="149" t="s">
        <v>215</v>
      </c>
      <c r="F24" s="151">
        <v>10</v>
      </c>
      <c r="G24" s="151">
        <f t="shared" si="0"/>
        <v>10</v>
      </c>
      <c r="H24" s="151">
        <f>G24*汇总1!$V$40</f>
        <v>3.58656772185345</v>
      </c>
      <c r="I24" s="58"/>
    </row>
    <row r="25" s="118" customFormat="1" customHeight="1" spans="1:9">
      <c r="A25" s="58">
        <v>23</v>
      </c>
      <c r="B25" s="148" t="s">
        <v>7</v>
      </c>
      <c r="C25" s="149" t="s">
        <v>27</v>
      </c>
      <c r="D25" s="150" t="s">
        <v>240</v>
      </c>
      <c r="E25" s="149" t="s">
        <v>241</v>
      </c>
      <c r="F25" s="151">
        <v>9</v>
      </c>
      <c r="G25" s="151">
        <f t="shared" si="0"/>
        <v>9</v>
      </c>
      <c r="H25" s="151">
        <f>G25*汇总1!$V$40</f>
        <v>3.2279109496681</v>
      </c>
      <c r="I25" s="58"/>
    </row>
    <row r="26" s="118" customFormat="1" customHeight="1" spans="1:9">
      <c r="A26" s="58">
        <v>24</v>
      </c>
      <c r="B26" s="148" t="s">
        <v>7</v>
      </c>
      <c r="C26" s="149" t="s">
        <v>27</v>
      </c>
      <c r="D26" s="150" t="s">
        <v>242</v>
      </c>
      <c r="E26" s="149" t="s">
        <v>243</v>
      </c>
      <c r="F26" s="151">
        <v>6</v>
      </c>
      <c r="G26" s="151">
        <f t="shared" si="0"/>
        <v>6</v>
      </c>
      <c r="H26" s="151">
        <f>G26*汇总1!$V$40</f>
        <v>2.15194063311207</v>
      </c>
      <c r="I26" s="58"/>
    </row>
    <row r="27" s="118" customFormat="1" customHeight="1" spans="1:9">
      <c r="A27" s="58">
        <v>25</v>
      </c>
      <c r="B27" s="148" t="s">
        <v>7</v>
      </c>
      <c r="C27" s="149" t="s">
        <v>27</v>
      </c>
      <c r="D27" s="150" t="s">
        <v>244</v>
      </c>
      <c r="E27" s="149" t="s">
        <v>245</v>
      </c>
      <c r="F27" s="151">
        <v>3</v>
      </c>
      <c r="G27" s="151">
        <f t="shared" si="0"/>
        <v>3</v>
      </c>
      <c r="H27" s="151">
        <f>G27*汇总1!$V$40</f>
        <v>1.07597031655603</v>
      </c>
      <c r="I27" s="58"/>
    </row>
    <row r="28" s="118" customFormat="1" customHeight="1" spans="1:9">
      <c r="A28" s="58">
        <v>26</v>
      </c>
      <c r="B28" s="148" t="s">
        <v>7</v>
      </c>
      <c r="C28" s="149" t="s">
        <v>27</v>
      </c>
      <c r="D28" s="150" t="s">
        <v>246</v>
      </c>
      <c r="E28" s="149" t="s">
        <v>247</v>
      </c>
      <c r="F28" s="151">
        <v>3</v>
      </c>
      <c r="G28" s="151">
        <f t="shared" si="0"/>
        <v>3</v>
      </c>
      <c r="H28" s="151">
        <f>G28*汇总1!$V$40</f>
        <v>1.07597031655603</v>
      </c>
      <c r="I28" s="58"/>
    </row>
    <row r="29" s="118" customFormat="1" customHeight="1" spans="1:9">
      <c r="A29" s="58">
        <v>27</v>
      </c>
      <c r="B29" s="148" t="s">
        <v>7</v>
      </c>
      <c r="C29" s="149" t="s">
        <v>27</v>
      </c>
      <c r="D29" s="150" t="s">
        <v>248</v>
      </c>
      <c r="E29" s="149" t="s">
        <v>249</v>
      </c>
      <c r="F29" s="151">
        <v>6</v>
      </c>
      <c r="G29" s="151">
        <f t="shared" si="0"/>
        <v>6</v>
      </c>
      <c r="H29" s="151">
        <f>G29*汇总1!$V$40</f>
        <v>2.15194063311207</v>
      </c>
      <c r="I29" s="58"/>
    </row>
    <row r="30" s="118" customFormat="1" customHeight="1" spans="1:9">
      <c r="A30" s="58">
        <v>28</v>
      </c>
      <c r="B30" s="148" t="s">
        <v>7</v>
      </c>
      <c r="C30" s="149" t="s">
        <v>27</v>
      </c>
      <c r="D30" s="150" t="s">
        <v>250</v>
      </c>
      <c r="E30" s="149" t="s">
        <v>251</v>
      </c>
      <c r="F30" s="151">
        <v>3</v>
      </c>
      <c r="G30" s="151">
        <f t="shared" si="0"/>
        <v>3</v>
      </c>
      <c r="H30" s="151">
        <f>G30*汇总1!$V$40</f>
        <v>1.07597031655603</v>
      </c>
      <c r="I30" s="58"/>
    </row>
    <row r="31" s="118" customFormat="1" customHeight="1" spans="1:9">
      <c r="A31" s="58">
        <v>29</v>
      </c>
      <c r="B31" s="148" t="s">
        <v>7</v>
      </c>
      <c r="C31" s="149" t="s">
        <v>27</v>
      </c>
      <c r="D31" s="150" t="s">
        <v>71</v>
      </c>
      <c r="E31" s="149" t="s">
        <v>252</v>
      </c>
      <c r="F31" s="151">
        <v>9</v>
      </c>
      <c r="G31" s="151">
        <f t="shared" si="0"/>
        <v>9</v>
      </c>
      <c r="H31" s="151">
        <f>G31*汇总1!$V$40</f>
        <v>3.2279109496681</v>
      </c>
      <c r="I31" s="58"/>
    </row>
    <row r="32" s="118" customFormat="1" customHeight="1" spans="1:9">
      <c r="A32" s="58">
        <v>30</v>
      </c>
      <c r="B32" s="148" t="s">
        <v>7</v>
      </c>
      <c r="C32" s="149" t="s">
        <v>27</v>
      </c>
      <c r="D32" s="150" t="s">
        <v>98</v>
      </c>
      <c r="E32" s="149" t="s">
        <v>253</v>
      </c>
      <c r="F32" s="151">
        <v>15</v>
      </c>
      <c r="G32" s="151">
        <f t="shared" si="0"/>
        <v>15</v>
      </c>
      <c r="H32" s="151">
        <f>G32*汇总1!$V$40</f>
        <v>5.37985158278017</v>
      </c>
      <c r="I32" s="58"/>
    </row>
    <row r="33" s="118" customFormat="1" customHeight="1" spans="1:9">
      <c r="A33" s="58">
        <v>31</v>
      </c>
      <c r="B33" s="148" t="s">
        <v>7</v>
      </c>
      <c r="C33" s="149" t="s">
        <v>27</v>
      </c>
      <c r="D33" s="150" t="s">
        <v>254</v>
      </c>
      <c r="E33" s="149" t="s">
        <v>255</v>
      </c>
      <c r="F33" s="151">
        <v>9</v>
      </c>
      <c r="G33" s="151">
        <f t="shared" si="0"/>
        <v>9</v>
      </c>
      <c r="H33" s="151">
        <f>G33*汇总1!$V$40</f>
        <v>3.2279109496681</v>
      </c>
      <c r="I33" s="58"/>
    </row>
    <row r="34" s="118" customFormat="1" customHeight="1" spans="1:9">
      <c r="A34" s="58">
        <v>32</v>
      </c>
      <c r="B34" s="148" t="s">
        <v>7</v>
      </c>
      <c r="C34" s="149" t="s">
        <v>27</v>
      </c>
      <c r="D34" s="150" t="s">
        <v>256</v>
      </c>
      <c r="E34" s="149" t="s">
        <v>215</v>
      </c>
      <c r="F34" s="151">
        <v>10</v>
      </c>
      <c r="G34" s="151">
        <f t="shared" si="0"/>
        <v>10</v>
      </c>
      <c r="H34" s="151">
        <f>G34*汇总1!$V$40</f>
        <v>3.58656772185345</v>
      </c>
      <c r="I34" s="58"/>
    </row>
    <row r="35" s="118" customFormat="1" customHeight="1" spans="1:9">
      <c r="A35" s="58">
        <v>33</v>
      </c>
      <c r="B35" s="148" t="s">
        <v>7</v>
      </c>
      <c r="C35" s="149" t="s">
        <v>27</v>
      </c>
      <c r="D35" s="150" t="s">
        <v>256</v>
      </c>
      <c r="E35" s="149" t="s">
        <v>257</v>
      </c>
      <c r="F35" s="151">
        <v>3</v>
      </c>
      <c r="G35" s="151">
        <f t="shared" si="0"/>
        <v>3</v>
      </c>
      <c r="H35" s="151">
        <f>G35*汇总1!$V$40</f>
        <v>1.07597031655603</v>
      </c>
      <c r="I35" s="58"/>
    </row>
    <row r="36" s="118" customFormat="1" customHeight="1" spans="1:9">
      <c r="A36" s="58">
        <v>34</v>
      </c>
      <c r="B36" s="148" t="s">
        <v>7</v>
      </c>
      <c r="C36" s="149" t="s">
        <v>27</v>
      </c>
      <c r="D36" s="150" t="s">
        <v>258</v>
      </c>
      <c r="E36" s="149" t="s">
        <v>259</v>
      </c>
      <c r="F36" s="151">
        <v>6</v>
      </c>
      <c r="G36" s="151">
        <f t="shared" si="0"/>
        <v>6</v>
      </c>
      <c r="H36" s="151">
        <f>G36*汇总1!$V$40</f>
        <v>2.15194063311207</v>
      </c>
      <c r="I36" s="58"/>
    </row>
    <row r="37" s="118" customFormat="1" customHeight="1" spans="1:9">
      <c r="A37" s="58">
        <v>35</v>
      </c>
      <c r="B37" s="148" t="s">
        <v>7</v>
      </c>
      <c r="C37" s="149" t="s">
        <v>27</v>
      </c>
      <c r="D37" s="150" t="s">
        <v>260</v>
      </c>
      <c r="E37" s="149" t="s">
        <v>261</v>
      </c>
      <c r="F37" s="151">
        <v>3</v>
      </c>
      <c r="G37" s="151">
        <f t="shared" si="0"/>
        <v>3</v>
      </c>
      <c r="H37" s="151">
        <f>G37*汇总1!$V$40</f>
        <v>1.07597031655603</v>
      </c>
      <c r="I37" s="58"/>
    </row>
    <row r="38" s="118" customFormat="1" customHeight="1" spans="1:9">
      <c r="A38" s="58">
        <v>36</v>
      </c>
      <c r="B38" s="153" t="s">
        <v>6</v>
      </c>
      <c r="C38" s="149" t="s">
        <v>27</v>
      </c>
      <c r="D38" s="154" t="s">
        <v>262</v>
      </c>
      <c r="E38" s="61" t="s">
        <v>263</v>
      </c>
      <c r="F38" s="110">
        <v>2</v>
      </c>
      <c r="G38" s="155">
        <v>3</v>
      </c>
      <c r="H38" s="110">
        <f>G38*汇总1!$V$40</f>
        <v>1.07597031655603</v>
      </c>
      <c r="I38" s="62" t="s">
        <v>264</v>
      </c>
    </row>
    <row r="39" s="118" customFormat="1" customHeight="1" spans="1:9">
      <c r="A39" s="58">
        <v>37</v>
      </c>
      <c r="B39" s="153" t="s">
        <v>6</v>
      </c>
      <c r="C39" s="149" t="s">
        <v>27</v>
      </c>
      <c r="D39" s="62" t="s">
        <v>265</v>
      </c>
      <c r="E39" s="61" t="s">
        <v>266</v>
      </c>
      <c r="F39" s="155">
        <v>3</v>
      </c>
      <c r="G39" s="155">
        <f t="shared" ref="G39:G52" si="1">F39</f>
        <v>3</v>
      </c>
      <c r="H39" s="110">
        <f>G39*汇总1!$V$40</f>
        <v>1.07597031655603</v>
      </c>
      <c r="I39" s="156"/>
    </row>
    <row r="40" s="118" customFormat="1" customHeight="1" spans="1:9">
      <c r="A40" s="58">
        <v>38</v>
      </c>
      <c r="B40" s="153" t="s">
        <v>6</v>
      </c>
      <c r="C40" s="149" t="s">
        <v>27</v>
      </c>
      <c r="D40" s="154" t="s">
        <v>267</v>
      </c>
      <c r="E40" s="61" t="s">
        <v>268</v>
      </c>
      <c r="F40" s="155">
        <v>12</v>
      </c>
      <c r="G40" s="155">
        <f t="shared" si="1"/>
        <v>12</v>
      </c>
      <c r="H40" s="110">
        <f>G40*汇总1!$V$40</f>
        <v>4.30388126622414</v>
      </c>
      <c r="I40" s="156"/>
    </row>
    <row r="41" s="118" customFormat="1" customHeight="1" spans="1:9">
      <c r="A41" s="58">
        <v>39</v>
      </c>
      <c r="B41" s="153" t="s">
        <v>6</v>
      </c>
      <c r="C41" s="149" t="s">
        <v>27</v>
      </c>
      <c r="D41" s="157" t="s">
        <v>269</v>
      </c>
      <c r="E41" s="61" t="s">
        <v>270</v>
      </c>
      <c r="F41" s="155">
        <v>9</v>
      </c>
      <c r="G41" s="155">
        <f t="shared" si="1"/>
        <v>9</v>
      </c>
      <c r="H41" s="110">
        <f>G41*汇总1!$V$40</f>
        <v>3.2279109496681</v>
      </c>
      <c r="I41" s="156"/>
    </row>
    <row r="42" s="118" customFormat="1" customHeight="1" spans="1:9">
      <c r="A42" s="58">
        <v>40</v>
      </c>
      <c r="B42" s="153" t="s">
        <v>6</v>
      </c>
      <c r="C42" s="149" t="s">
        <v>27</v>
      </c>
      <c r="D42" s="157" t="s">
        <v>271</v>
      </c>
      <c r="E42" s="62" t="s">
        <v>268</v>
      </c>
      <c r="F42" s="155">
        <v>12</v>
      </c>
      <c r="G42" s="155">
        <f t="shared" si="1"/>
        <v>12</v>
      </c>
      <c r="H42" s="110">
        <f>G42*汇总1!$V$40</f>
        <v>4.30388126622414</v>
      </c>
      <c r="I42" s="156"/>
    </row>
    <row r="43" s="118" customFormat="1" customHeight="1" spans="1:9">
      <c r="A43" s="58">
        <v>41</v>
      </c>
      <c r="B43" s="153" t="s">
        <v>6</v>
      </c>
      <c r="C43" s="149" t="s">
        <v>27</v>
      </c>
      <c r="D43" s="157" t="s">
        <v>272</v>
      </c>
      <c r="E43" s="61" t="s">
        <v>273</v>
      </c>
      <c r="F43" s="155">
        <v>15</v>
      </c>
      <c r="G43" s="155">
        <f t="shared" si="1"/>
        <v>15</v>
      </c>
      <c r="H43" s="110">
        <f>G43*汇总1!$V$40</f>
        <v>5.37985158278017</v>
      </c>
      <c r="I43" s="156"/>
    </row>
    <row r="44" s="118" customFormat="1" customHeight="1" spans="1:9">
      <c r="A44" s="58">
        <v>42</v>
      </c>
      <c r="B44" s="153" t="s">
        <v>6</v>
      </c>
      <c r="C44" s="149" t="s">
        <v>27</v>
      </c>
      <c r="D44" s="157" t="s">
        <v>274</v>
      </c>
      <c r="E44" s="61" t="s">
        <v>275</v>
      </c>
      <c r="F44" s="155">
        <v>6</v>
      </c>
      <c r="G44" s="155">
        <f t="shared" si="1"/>
        <v>6</v>
      </c>
      <c r="H44" s="110">
        <f>G44*汇总1!$V$40</f>
        <v>2.15194063311207</v>
      </c>
      <c r="I44" s="156"/>
    </row>
    <row r="45" s="118" customFormat="1" customHeight="1" spans="1:9">
      <c r="A45" s="58">
        <v>43</v>
      </c>
      <c r="B45" s="153" t="s">
        <v>6</v>
      </c>
      <c r="C45" s="149" t="s">
        <v>27</v>
      </c>
      <c r="D45" s="61" t="s">
        <v>276</v>
      </c>
      <c r="E45" s="61" t="s">
        <v>277</v>
      </c>
      <c r="F45" s="155">
        <v>6</v>
      </c>
      <c r="G45" s="155">
        <f t="shared" si="1"/>
        <v>6</v>
      </c>
      <c r="H45" s="110">
        <f>G45*汇总1!$V$40</f>
        <v>2.15194063311207</v>
      </c>
      <c r="I45" s="156"/>
    </row>
    <row r="46" s="118" customFormat="1" customHeight="1" spans="1:9">
      <c r="A46" s="58">
        <v>44</v>
      </c>
      <c r="B46" s="153" t="s">
        <v>6</v>
      </c>
      <c r="C46" s="149" t="s">
        <v>27</v>
      </c>
      <c r="D46" s="157" t="s">
        <v>278</v>
      </c>
      <c r="E46" s="153" t="s">
        <v>279</v>
      </c>
      <c r="F46" s="63">
        <v>12</v>
      </c>
      <c r="G46" s="155">
        <f t="shared" si="1"/>
        <v>12</v>
      </c>
      <c r="H46" s="110">
        <f>G46*汇总1!$V$40</f>
        <v>4.30388126622414</v>
      </c>
      <c r="I46" s="156"/>
    </row>
    <row r="47" s="118" customFormat="1" customHeight="1" spans="1:9">
      <c r="A47" s="58">
        <v>45</v>
      </c>
      <c r="B47" s="153" t="s">
        <v>6</v>
      </c>
      <c r="C47" s="149" t="s">
        <v>27</v>
      </c>
      <c r="D47" s="157" t="s">
        <v>280</v>
      </c>
      <c r="E47" s="61" t="s">
        <v>281</v>
      </c>
      <c r="F47" s="63">
        <v>12</v>
      </c>
      <c r="G47" s="155">
        <f t="shared" si="1"/>
        <v>12</v>
      </c>
      <c r="H47" s="110">
        <f>G47*汇总1!$V$40</f>
        <v>4.30388126622414</v>
      </c>
      <c r="I47" s="156"/>
    </row>
    <row r="48" s="118" customFormat="1" customHeight="1" spans="1:9">
      <c r="A48" s="58">
        <v>46</v>
      </c>
      <c r="B48" s="153" t="s">
        <v>6</v>
      </c>
      <c r="C48" s="149" t="s">
        <v>27</v>
      </c>
      <c r="D48" s="61" t="s">
        <v>282</v>
      </c>
      <c r="E48" s="61" t="s">
        <v>283</v>
      </c>
      <c r="F48" s="63">
        <v>9</v>
      </c>
      <c r="G48" s="155">
        <f t="shared" si="1"/>
        <v>9</v>
      </c>
      <c r="H48" s="110">
        <f>G48*汇总1!$V$40</f>
        <v>3.2279109496681</v>
      </c>
      <c r="I48" s="156"/>
    </row>
    <row r="49" s="118" customFormat="1" customHeight="1" spans="1:9">
      <c r="A49" s="58">
        <v>47</v>
      </c>
      <c r="B49" s="153" t="s">
        <v>6</v>
      </c>
      <c r="C49" s="149" t="s">
        <v>27</v>
      </c>
      <c r="D49" s="157" t="s">
        <v>284</v>
      </c>
      <c r="E49" s="61" t="s">
        <v>285</v>
      </c>
      <c r="F49" s="63">
        <v>10</v>
      </c>
      <c r="G49" s="155">
        <f t="shared" si="1"/>
        <v>10</v>
      </c>
      <c r="H49" s="110">
        <f>G49*汇总1!$V$40</f>
        <v>3.58656772185345</v>
      </c>
      <c r="I49" s="156"/>
    </row>
    <row r="50" s="118" customFormat="1" customHeight="1" spans="1:9">
      <c r="A50" s="58">
        <v>48</v>
      </c>
      <c r="B50" s="153" t="s">
        <v>6</v>
      </c>
      <c r="C50" s="149" t="s">
        <v>27</v>
      </c>
      <c r="D50" s="154" t="s">
        <v>262</v>
      </c>
      <c r="E50" s="61" t="s">
        <v>285</v>
      </c>
      <c r="F50" s="63">
        <v>10</v>
      </c>
      <c r="G50" s="155">
        <f t="shared" si="1"/>
        <v>10</v>
      </c>
      <c r="H50" s="110">
        <f>G50*汇总1!$V$40</f>
        <v>3.58656772185345</v>
      </c>
      <c r="I50" s="156"/>
    </row>
    <row r="51" s="118" customFormat="1" customHeight="1" spans="1:9">
      <c r="A51" s="58">
        <v>49</v>
      </c>
      <c r="B51" s="153" t="s">
        <v>6</v>
      </c>
      <c r="C51" s="149" t="s">
        <v>27</v>
      </c>
      <c r="D51" s="157" t="s">
        <v>286</v>
      </c>
      <c r="E51" s="61" t="s">
        <v>285</v>
      </c>
      <c r="F51" s="110">
        <v>10</v>
      </c>
      <c r="G51" s="155">
        <f t="shared" si="1"/>
        <v>10</v>
      </c>
      <c r="H51" s="110">
        <f>G51*汇总1!$V$40</f>
        <v>3.58656772185345</v>
      </c>
      <c r="I51" s="156"/>
    </row>
    <row r="52" s="118" customFormat="1" customHeight="1" spans="1:9">
      <c r="A52" s="58">
        <v>50</v>
      </c>
      <c r="B52" s="153" t="s">
        <v>5</v>
      </c>
      <c r="C52" s="149" t="s">
        <v>27</v>
      </c>
      <c r="D52" s="61" t="s">
        <v>287</v>
      </c>
      <c r="E52" s="61" t="s">
        <v>288</v>
      </c>
      <c r="F52" s="155">
        <v>12</v>
      </c>
      <c r="G52" s="155">
        <f t="shared" si="1"/>
        <v>12</v>
      </c>
      <c r="H52" s="110">
        <f>G52*汇总1!$V$40</f>
        <v>4.30388126622414</v>
      </c>
      <c r="I52" s="58"/>
    </row>
    <row r="53" s="118" customFormat="1" ht="43.2" spans="1:9">
      <c r="A53" s="58">
        <v>51</v>
      </c>
      <c r="B53" s="153" t="s">
        <v>5</v>
      </c>
      <c r="C53" s="149" t="s">
        <v>27</v>
      </c>
      <c r="D53" s="61" t="s">
        <v>186</v>
      </c>
      <c r="E53" s="61" t="s">
        <v>289</v>
      </c>
      <c r="F53" s="155">
        <v>2</v>
      </c>
      <c r="G53" s="155">
        <v>0</v>
      </c>
      <c r="H53" s="110">
        <f>G53*汇总1!$V$40</f>
        <v>0</v>
      </c>
      <c r="I53" s="55" t="s">
        <v>290</v>
      </c>
    </row>
    <row r="54" s="118" customFormat="1" ht="43.2" spans="1:9">
      <c r="A54" s="58">
        <v>52</v>
      </c>
      <c r="B54" s="153" t="s">
        <v>5</v>
      </c>
      <c r="C54" s="149" t="s">
        <v>27</v>
      </c>
      <c r="D54" s="61" t="s">
        <v>291</v>
      </c>
      <c r="E54" s="61" t="s">
        <v>292</v>
      </c>
      <c r="F54" s="155">
        <v>2</v>
      </c>
      <c r="G54" s="155">
        <v>0</v>
      </c>
      <c r="H54" s="110">
        <f>G54*汇总1!$V$40</f>
        <v>0</v>
      </c>
      <c r="I54" s="55" t="s">
        <v>290</v>
      </c>
    </row>
    <row r="55" s="118" customFormat="1" customHeight="1" spans="1:9">
      <c r="A55" s="58">
        <v>53</v>
      </c>
      <c r="B55" s="153" t="s">
        <v>5</v>
      </c>
      <c r="C55" s="149" t="s">
        <v>27</v>
      </c>
      <c r="D55" s="61" t="s">
        <v>293</v>
      </c>
      <c r="E55" s="61" t="s">
        <v>294</v>
      </c>
      <c r="F55" s="155">
        <v>3</v>
      </c>
      <c r="G55" s="155">
        <v>3</v>
      </c>
      <c r="H55" s="110">
        <f>G55*汇总1!$V$40</f>
        <v>1.07597031655603</v>
      </c>
      <c r="I55" s="58"/>
    </row>
    <row r="56" s="118" customFormat="1" customHeight="1" spans="1:9">
      <c r="A56" s="58">
        <v>54</v>
      </c>
      <c r="B56" s="153" t="s">
        <v>5</v>
      </c>
      <c r="C56" s="149" t="s">
        <v>27</v>
      </c>
      <c r="D56" s="153" t="s">
        <v>295</v>
      </c>
      <c r="E56" s="61" t="s">
        <v>294</v>
      </c>
      <c r="F56" s="155">
        <v>3</v>
      </c>
      <c r="G56" s="155">
        <v>3</v>
      </c>
      <c r="H56" s="110">
        <f>G56*汇总1!$V$40</f>
        <v>1.07597031655603</v>
      </c>
      <c r="I56" s="58"/>
    </row>
    <row r="57" s="118" customFormat="1" customHeight="1" spans="1:9">
      <c r="A57" s="58">
        <v>55</v>
      </c>
      <c r="B57" s="153" t="s">
        <v>5</v>
      </c>
      <c r="C57" s="149" t="s">
        <v>27</v>
      </c>
      <c r="D57" s="61" t="s">
        <v>123</v>
      </c>
      <c r="E57" s="61" t="s">
        <v>296</v>
      </c>
      <c r="F57" s="155">
        <v>12</v>
      </c>
      <c r="G57" s="155">
        <v>12</v>
      </c>
      <c r="H57" s="110">
        <f>G57*汇总1!$V$40</f>
        <v>4.30388126622414</v>
      </c>
      <c r="I57" s="58"/>
    </row>
    <row r="58" s="118" customFormat="1" ht="43.2" spans="1:9">
      <c r="A58" s="58">
        <v>56</v>
      </c>
      <c r="B58" s="153" t="s">
        <v>5</v>
      </c>
      <c r="C58" s="149" t="s">
        <v>27</v>
      </c>
      <c r="D58" s="61" t="s">
        <v>297</v>
      </c>
      <c r="E58" s="61" t="s">
        <v>298</v>
      </c>
      <c r="F58" s="155">
        <v>2</v>
      </c>
      <c r="G58" s="155">
        <v>0</v>
      </c>
      <c r="H58" s="110">
        <f>G58*汇总1!$V$40</f>
        <v>0</v>
      </c>
      <c r="I58" s="55" t="s">
        <v>290</v>
      </c>
    </row>
    <row r="59" s="118" customFormat="1" customHeight="1" spans="1:9">
      <c r="A59" s="58">
        <v>57</v>
      </c>
      <c r="B59" s="153" t="s">
        <v>5</v>
      </c>
      <c r="C59" s="149" t="s">
        <v>27</v>
      </c>
      <c r="D59" s="61" t="s">
        <v>299</v>
      </c>
      <c r="E59" s="61" t="s">
        <v>300</v>
      </c>
      <c r="F59" s="155">
        <v>6</v>
      </c>
      <c r="G59" s="155">
        <v>6</v>
      </c>
      <c r="H59" s="110">
        <f>G59*汇总1!$V$40</f>
        <v>2.15194063311207</v>
      </c>
      <c r="I59" s="58"/>
    </row>
    <row r="60" s="118" customFormat="1" customHeight="1" spans="1:9">
      <c r="A60" s="58">
        <v>58</v>
      </c>
      <c r="B60" s="153" t="s">
        <v>5</v>
      </c>
      <c r="C60" s="149" t="s">
        <v>27</v>
      </c>
      <c r="D60" s="62" t="s">
        <v>301</v>
      </c>
      <c r="E60" s="61" t="s">
        <v>302</v>
      </c>
      <c r="F60" s="63">
        <v>15</v>
      </c>
      <c r="G60" s="63">
        <v>15</v>
      </c>
      <c r="H60" s="110">
        <f>G60*汇总1!$V$40</f>
        <v>5.37985158278017</v>
      </c>
      <c r="I60" s="58"/>
    </row>
    <row r="61" s="118" customFormat="1" customHeight="1" spans="1:9">
      <c r="A61" s="58">
        <v>59</v>
      </c>
      <c r="B61" s="153" t="s">
        <v>5</v>
      </c>
      <c r="C61" s="149" t="s">
        <v>27</v>
      </c>
      <c r="D61" s="61" t="s">
        <v>303</v>
      </c>
      <c r="E61" s="61" t="s">
        <v>304</v>
      </c>
      <c r="F61" s="155">
        <v>3</v>
      </c>
      <c r="G61" s="155">
        <v>3</v>
      </c>
      <c r="H61" s="110">
        <f>G61*汇总1!$V$40</f>
        <v>1.07597031655603</v>
      </c>
      <c r="I61" s="58"/>
    </row>
    <row r="62" s="118" customFormat="1" customHeight="1" spans="1:9">
      <c r="A62" s="58">
        <v>60</v>
      </c>
      <c r="B62" s="153" t="s">
        <v>5</v>
      </c>
      <c r="C62" s="149" t="s">
        <v>27</v>
      </c>
      <c r="D62" s="61" t="s">
        <v>305</v>
      </c>
      <c r="E62" s="61" t="s">
        <v>306</v>
      </c>
      <c r="F62" s="155">
        <v>10</v>
      </c>
      <c r="G62" s="155">
        <v>10</v>
      </c>
      <c r="H62" s="110">
        <f>G62*汇总1!$V$40</f>
        <v>3.58656772185345</v>
      </c>
      <c r="I62" s="58"/>
    </row>
    <row r="63" s="118" customFormat="1" customHeight="1" spans="1:9">
      <c r="A63" s="58">
        <v>61</v>
      </c>
      <c r="B63" s="153" t="s">
        <v>5</v>
      </c>
      <c r="C63" s="149" t="s">
        <v>27</v>
      </c>
      <c r="D63" s="61" t="s">
        <v>307</v>
      </c>
      <c r="E63" s="61" t="s">
        <v>308</v>
      </c>
      <c r="F63" s="155">
        <v>12</v>
      </c>
      <c r="G63" s="155">
        <v>12</v>
      </c>
      <c r="H63" s="110">
        <f>G63*汇总1!$V$40</f>
        <v>4.30388126622414</v>
      </c>
      <c r="I63" s="58"/>
    </row>
    <row r="64" s="118" customFormat="1" ht="43.2" spans="1:9">
      <c r="A64" s="58">
        <v>62</v>
      </c>
      <c r="B64" s="153" t="s">
        <v>5</v>
      </c>
      <c r="C64" s="149" t="s">
        <v>27</v>
      </c>
      <c r="D64" s="61" t="s">
        <v>309</v>
      </c>
      <c r="E64" s="61" t="s">
        <v>310</v>
      </c>
      <c r="F64" s="155">
        <v>2</v>
      </c>
      <c r="G64" s="155">
        <v>0</v>
      </c>
      <c r="H64" s="110">
        <f>G64*汇总1!$V$40</f>
        <v>0</v>
      </c>
      <c r="I64" s="55" t="s">
        <v>290</v>
      </c>
    </row>
    <row r="65" s="118" customFormat="1" ht="43.2" spans="1:9">
      <c r="A65" s="58">
        <v>63</v>
      </c>
      <c r="B65" s="153" t="s">
        <v>5</v>
      </c>
      <c r="C65" s="149" t="s">
        <v>27</v>
      </c>
      <c r="D65" s="61" t="s">
        <v>311</v>
      </c>
      <c r="E65" s="61" t="s">
        <v>298</v>
      </c>
      <c r="F65" s="155">
        <v>2</v>
      </c>
      <c r="G65" s="155">
        <v>0</v>
      </c>
      <c r="H65" s="110">
        <f>G65*汇总1!$V$40</f>
        <v>0</v>
      </c>
      <c r="I65" s="55" t="s">
        <v>290</v>
      </c>
    </row>
    <row r="66" s="118" customFormat="1" customHeight="1" spans="1:9">
      <c r="A66" s="58">
        <v>64</v>
      </c>
      <c r="B66" s="153" t="s">
        <v>5</v>
      </c>
      <c r="C66" s="149" t="s">
        <v>27</v>
      </c>
      <c r="D66" s="61" t="s">
        <v>312</v>
      </c>
      <c r="E66" s="61" t="s">
        <v>313</v>
      </c>
      <c r="F66" s="155">
        <v>3</v>
      </c>
      <c r="G66" s="158">
        <v>3</v>
      </c>
      <c r="H66" s="110">
        <f>G66*汇总1!$V$40</f>
        <v>1.07597031655603</v>
      </c>
      <c r="I66" s="58"/>
    </row>
    <row r="67" s="118" customFormat="1" customHeight="1" spans="1:9">
      <c r="A67" s="58">
        <v>65</v>
      </c>
      <c r="B67" s="133" t="s">
        <v>5</v>
      </c>
      <c r="C67" s="149" t="s">
        <v>27</v>
      </c>
      <c r="D67" s="93" t="s">
        <v>314</v>
      </c>
      <c r="E67" s="93" t="s">
        <v>315</v>
      </c>
      <c r="F67" s="159">
        <v>8</v>
      </c>
      <c r="G67" s="111">
        <v>10</v>
      </c>
      <c r="H67" s="110">
        <f>G67*汇总1!$V$40</f>
        <v>3.58656772185345</v>
      </c>
      <c r="I67" s="58" t="s">
        <v>316</v>
      </c>
    </row>
    <row r="68" s="118" customFormat="1" customHeight="1" spans="1:9">
      <c r="A68" s="58">
        <v>66</v>
      </c>
      <c r="B68" s="160" t="s">
        <v>4</v>
      </c>
      <c r="C68" s="64" t="s">
        <v>27</v>
      </c>
      <c r="D68" s="62" t="s">
        <v>317</v>
      </c>
      <c r="E68" s="62" t="s">
        <v>318</v>
      </c>
      <c r="F68" s="155">
        <v>6</v>
      </c>
      <c r="G68" s="155">
        <f t="shared" ref="G68:G78" si="2">F68</f>
        <v>6</v>
      </c>
      <c r="H68" s="155">
        <f>G68*汇总1!$V$40</f>
        <v>2.15194063311207</v>
      </c>
      <c r="I68" s="161"/>
    </row>
    <row r="69" s="118" customFormat="1" customHeight="1" spans="1:9">
      <c r="A69" s="58">
        <v>67</v>
      </c>
      <c r="B69" s="160" t="s">
        <v>4</v>
      </c>
      <c r="C69" s="64" t="s">
        <v>27</v>
      </c>
      <c r="D69" s="62" t="s">
        <v>319</v>
      </c>
      <c r="E69" s="62" t="s">
        <v>320</v>
      </c>
      <c r="F69" s="155">
        <v>6</v>
      </c>
      <c r="G69" s="155">
        <f t="shared" si="2"/>
        <v>6</v>
      </c>
      <c r="H69" s="155">
        <f>G69*汇总1!$V$40</f>
        <v>2.15194063311207</v>
      </c>
      <c r="I69" s="161"/>
    </row>
    <row r="70" s="118" customFormat="1" customHeight="1" spans="1:9">
      <c r="A70" s="58">
        <v>68</v>
      </c>
      <c r="B70" s="160" t="s">
        <v>4</v>
      </c>
      <c r="C70" s="64" t="s">
        <v>27</v>
      </c>
      <c r="D70" s="62" t="s">
        <v>321</v>
      </c>
      <c r="E70" s="62" t="s">
        <v>322</v>
      </c>
      <c r="F70" s="155">
        <v>9</v>
      </c>
      <c r="G70" s="155">
        <f t="shared" si="2"/>
        <v>9</v>
      </c>
      <c r="H70" s="155">
        <f>G70*汇总1!$V$40</f>
        <v>3.2279109496681</v>
      </c>
      <c r="I70" s="161"/>
    </row>
    <row r="71" s="118" customFormat="1" customHeight="1" spans="1:9">
      <c r="A71" s="58">
        <v>69</v>
      </c>
      <c r="B71" s="160" t="s">
        <v>4</v>
      </c>
      <c r="C71" s="64" t="s">
        <v>27</v>
      </c>
      <c r="D71" s="62" t="s">
        <v>323</v>
      </c>
      <c r="E71" s="62" t="s">
        <v>324</v>
      </c>
      <c r="F71" s="155">
        <v>9</v>
      </c>
      <c r="G71" s="155">
        <f t="shared" si="2"/>
        <v>9</v>
      </c>
      <c r="H71" s="155">
        <f>G71*汇总1!$V$40</f>
        <v>3.2279109496681</v>
      </c>
      <c r="I71" s="161"/>
    </row>
    <row r="72" s="118" customFormat="1" customHeight="1" spans="1:9">
      <c r="A72" s="58">
        <v>70</v>
      </c>
      <c r="B72" s="160" t="s">
        <v>4</v>
      </c>
      <c r="C72" s="64" t="s">
        <v>27</v>
      </c>
      <c r="D72" s="160" t="s">
        <v>325</v>
      </c>
      <c r="E72" s="62" t="s">
        <v>326</v>
      </c>
      <c r="F72" s="155">
        <v>9</v>
      </c>
      <c r="G72" s="155">
        <f t="shared" si="2"/>
        <v>9</v>
      </c>
      <c r="H72" s="155">
        <f>G72*汇总1!$V$40</f>
        <v>3.2279109496681</v>
      </c>
      <c r="I72" s="161"/>
    </row>
    <row r="73" s="118" customFormat="1" customHeight="1" spans="1:9">
      <c r="A73" s="58">
        <v>71</v>
      </c>
      <c r="B73" s="160" t="s">
        <v>4</v>
      </c>
      <c r="C73" s="64" t="s">
        <v>27</v>
      </c>
      <c r="D73" s="62" t="s">
        <v>327</v>
      </c>
      <c r="E73" s="62" t="s">
        <v>328</v>
      </c>
      <c r="F73" s="155">
        <v>9</v>
      </c>
      <c r="G73" s="155">
        <f t="shared" si="2"/>
        <v>9</v>
      </c>
      <c r="H73" s="155">
        <f>G73*汇总1!$V$40</f>
        <v>3.2279109496681</v>
      </c>
      <c r="I73" s="161"/>
    </row>
    <row r="74" s="118" customFormat="1" customHeight="1" spans="1:9">
      <c r="A74" s="58">
        <v>72</v>
      </c>
      <c r="B74" s="160" t="s">
        <v>4</v>
      </c>
      <c r="C74" s="64" t="s">
        <v>27</v>
      </c>
      <c r="D74" s="62" t="s">
        <v>329</v>
      </c>
      <c r="E74" s="62" t="s">
        <v>330</v>
      </c>
      <c r="F74" s="155">
        <v>6</v>
      </c>
      <c r="G74" s="155">
        <f t="shared" si="2"/>
        <v>6</v>
      </c>
      <c r="H74" s="155">
        <f>G74*汇总1!$V$40</f>
        <v>2.15194063311207</v>
      </c>
      <c r="I74" s="161"/>
    </row>
    <row r="75" s="118" customFormat="1" customHeight="1" spans="1:9">
      <c r="A75" s="58">
        <v>73</v>
      </c>
      <c r="B75" s="160" t="s">
        <v>4</v>
      </c>
      <c r="C75" s="64" t="s">
        <v>27</v>
      </c>
      <c r="D75" s="62" t="s">
        <v>327</v>
      </c>
      <c r="E75" s="62" t="s">
        <v>318</v>
      </c>
      <c r="F75" s="155">
        <v>10</v>
      </c>
      <c r="G75" s="155">
        <f t="shared" si="2"/>
        <v>10</v>
      </c>
      <c r="H75" s="155">
        <f>G75*汇总1!$V$40</f>
        <v>3.58656772185345</v>
      </c>
      <c r="I75" s="161"/>
    </row>
    <row r="76" s="118" customFormat="1" customHeight="1" spans="1:9">
      <c r="A76" s="58">
        <v>74</v>
      </c>
      <c r="B76" s="62" t="s">
        <v>4</v>
      </c>
      <c r="C76" s="64" t="s">
        <v>27</v>
      </c>
      <c r="D76" s="62" t="s">
        <v>331</v>
      </c>
      <c r="E76" s="133" t="s">
        <v>332</v>
      </c>
      <c r="F76" s="63">
        <v>10</v>
      </c>
      <c r="G76" s="155">
        <f t="shared" si="2"/>
        <v>10</v>
      </c>
      <c r="H76" s="155">
        <f>G76*汇总1!$V$40</f>
        <v>3.58656772185345</v>
      </c>
      <c r="I76" s="161"/>
    </row>
    <row r="77" s="118" customFormat="1" customHeight="1" spans="1:9">
      <c r="A77" s="58">
        <v>75</v>
      </c>
      <c r="B77" s="62" t="s">
        <v>4</v>
      </c>
      <c r="C77" s="64" t="s">
        <v>27</v>
      </c>
      <c r="D77" s="62" t="s">
        <v>333</v>
      </c>
      <c r="E77" s="62" t="s">
        <v>334</v>
      </c>
      <c r="F77" s="63">
        <v>10</v>
      </c>
      <c r="G77" s="155">
        <f t="shared" si="2"/>
        <v>10</v>
      </c>
      <c r="H77" s="155">
        <f>G77*汇总1!$V$40</f>
        <v>3.58656772185345</v>
      </c>
      <c r="I77" s="161"/>
    </row>
    <row r="78" s="118" customFormat="1" customHeight="1" spans="1:9">
      <c r="A78" s="58">
        <v>76</v>
      </c>
      <c r="B78" s="62" t="s">
        <v>4</v>
      </c>
      <c r="C78" s="64" t="s">
        <v>27</v>
      </c>
      <c r="D78" s="62" t="s">
        <v>327</v>
      </c>
      <c r="E78" s="62" t="s">
        <v>215</v>
      </c>
      <c r="F78" s="63">
        <v>10</v>
      </c>
      <c r="G78" s="155">
        <f t="shared" si="2"/>
        <v>10</v>
      </c>
      <c r="H78" s="155">
        <f>G78*汇总1!$V$40</f>
        <v>3.58656772185345</v>
      </c>
      <c r="I78" s="161"/>
    </row>
    <row r="79" s="118" customFormat="1" ht="48" customHeight="1" spans="1:9">
      <c r="A79" s="58">
        <v>77</v>
      </c>
      <c r="B79" s="62" t="s">
        <v>4</v>
      </c>
      <c r="C79" s="64" t="s">
        <v>27</v>
      </c>
      <c r="D79" s="62" t="s">
        <v>335</v>
      </c>
      <c r="E79" s="62" t="s">
        <v>318</v>
      </c>
      <c r="F79" s="63">
        <v>5</v>
      </c>
      <c r="G79" s="155">
        <v>2</v>
      </c>
      <c r="H79" s="155">
        <f>G79*汇总1!$V$40</f>
        <v>0.71731354437069</v>
      </c>
      <c r="I79" s="93" t="s">
        <v>336</v>
      </c>
    </row>
    <row r="80" s="118" customFormat="1" customHeight="1" spans="1:9">
      <c r="A80" s="162" t="s">
        <v>337</v>
      </c>
      <c r="B80" s="163"/>
      <c r="C80" s="163"/>
      <c r="D80" s="163"/>
      <c r="E80" s="164"/>
      <c r="F80" s="151">
        <f>SUM(F3:F79)</f>
        <v>550</v>
      </c>
      <c r="G80" s="151">
        <f>SUM(G3:G79)</f>
        <v>540</v>
      </c>
      <c r="H80" s="151">
        <f>SUM(H3:H79)</f>
        <v>193.674656980086</v>
      </c>
      <c r="I80" s="58"/>
    </row>
  </sheetData>
  <sheetProtection formatCells="0" formatColumns="0" formatRows="0" insertRows="0" insertColumns="0" insertHyperlinks="0" deleteColumns="0" deleteRows="0" sort="0" autoFilter="0" pivotTables="0"/>
  <autoFilter xmlns:etc="http://www.wps.cn/officeDocument/2017/etCustomData" ref="A2:I80" etc:filterBottomFollowUsedRange="0">
    <extLst/>
  </autoFilter>
  <mergeCells count="2">
    <mergeCell ref="A1:I1"/>
    <mergeCell ref="A80:E80"/>
  </mergeCells>
  <pageMargins left="0.751388888888889" right="0.751388888888889" top="0.668055555555556" bottom="0.747916666666667" header="0.471527777777778" footer="0.5"/>
  <pageSetup paperSize="9" scale="51"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1"/>
  <sheetViews>
    <sheetView zoomScale="115" zoomScaleNormal="115" workbookViewId="0">
      <selection activeCell="E8" sqref="E8"/>
    </sheetView>
  </sheetViews>
  <sheetFormatPr defaultColWidth="9" defaultRowHeight="14.4"/>
  <cols>
    <col min="1" max="1" width="5.37962962962963" style="125" customWidth="1"/>
    <col min="2" max="2" width="8" style="125" customWidth="1"/>
    <col min="3" max="3" width="35.0740740740741" style="126" customWidth="1"/>
    <col min="4" max="4" width="38.6481481481481" style="126" customWidth="1"/>
    <col min="5" max="5" width="34.3888888888889" style="126" customWidth="1"/>
    <col min="6" max="6" width="16.8888888888889" style="127" customWidth="1"/>
    <col min="7" max="7" width="17.4444444444444" style="127" customWidth="1"/>
    <col min="8" max="8" width="11.6296296296296" style="127" customWidth="1"/>
    <col min="9" max="9" width="24.1203703703704" style="127" customWidth="1"/>
    <col min="10" max="16384" width="9" style="125"/>
  </cols>
  <sheetData>
    <row r="1" ht="57" customHeight="1" spans="1:9">
      <c r="A1" s="128" t="s">
        <v>338</v>
      </c>
      <c r="B1" s="129"/>
      <c r="C1" s="130"/>
      <c r="D1" s="130"/>
      <c r="E1" s="130"/>
      <c r="F1" s="130"/>
      <c r="G1" s="130"/>
      <c r="H1" s="130"/>
      <c r="I1" s="131"/>
    </row>
    <row r="2" s="123" customFormat="1" ht="28.8" spans="1:9">
      <c r="A2" s="132" t="s">
        <v>2</v>
      </c>
      <c r="B2" s="132" t="s">
        <v>46</v>
      </c>
      <c r="C2" s="54" t="s">
        <v>47</v>
      </c>
      <c r="D2" s="54" t="s">
        <v>48</v>
      </c>
      <c r="E2" s="54" t="s">
        <v>60</v>
      </c>
      <c r="F2" s="54" t="s">
        <v>52</v>
      </c>
      <c r="G2" s="54" t="s">
        <v>64</v>
      </c>
      <c r="H2" s="9" t="s">
        <v>54</v>
      </c>
      <c r="I2" s="53" t="s">
        <v>65</v>
      </c>
    </row>
    <row r="3" ht="31.2" spans="1:9">
      <c r="A3" s="133">
        <v>1</v>
      </c>
      <c r="B3" s="61" t="s">
        <v>7</v>
      </c>
      <c r="C3" s="134" t="s">
        <v>339</v>
      </c>
      <c r="D3" s="134" t="s">
        <v>340</v>
      </c>
      <c r="E3" s="134" t="s">
        <v>341</v>
      </c>
      <c r="F3" s="135">
        <v>1</v>
      </c>
      <c r="G3" s="110">
        <f>F3</f>
        <v>1</v>
      </c>
      <c r="H3" s="110">
        <f>G3*汇总1!$V$40</f>
        <v>0.358656772185345</v>
      </c>
      <c r="I3" s="93"/>
    </row>
    <row r="4" ht="31.2" spans="1:9">
      <c r="A4" s="133">
        <v>2</v>
      </c>
      <c r="B4" s="61" t="s">
        <v>7</v>
      </c>
      <c r="C4" s="134" t="s">
        <v>342</v>
      </c>
      <c r="D4" s="136" t="s">
        <v>343</v>
      </c>
      <c r="E4" s="134" t="s">
        <v>341</v>
      </c>
      <c r="F4" s="110">
        <v>1</v>
      </c>
      <c r="G4" s="110">
        <f>F4</f>
        <v>1</v>
      </c>
      <c r="H4" s="110">
        <f>G4*汇总1!$V$40</f>
        <v>0.358656772185345</v>
      </c>
      <c r="I4" s="93"/>
    </row>
    <row r="5" ht="31.2" spans="1:9">
      <c r="A5" s="133">
        <v>3</v>
      </c>
      <c r="B5" s="61" t="s">
        <v>7</v>
      </c>
      <c r="C5" s="134" t="s">
        <v>342</v>
      </c>
      <c r="D5" s="136" t="s">
        <v>239</v>
      </c>
      <c r="E5" s="134" t="s">
        <v>341</v>
      </c>
      <c r="F5" s="63">
        <v>1</v>
      </c>
      <c r="G5" s="110">
        <f>F5</f>
        <v>1</v>
      </c>
      <c r="H5" s="110">
        <f>G5*汇总1!$V$40</f>
        <v>0.358656772185345</v>
      </c>
      <c r="I5" s="93"/>
    </row>
    <row r="6" ht="31.2" spans="1:9">
      <c r="A6" s="133">
        <v>4</v>
      </c>
      <c r="B6" s="61" t="s">
        <v>7</v>
      </c>
      <c r="C6" s="134" t="s">
        <v>344</v>
      </c>
      <c r="D6" s="134" t="s">
        <v>166</v>
      </c>
      <c r="E6" s="134" t="s">
        <v>341</v>
      </c>
      <c r="F6" s="110">
        <v>0.2</v>
      </c>
      <c r="G6" s="110">
        <f>F6</f>
        <v>0.2</v>
      </c>
      <c r="H6" s="110">
        <f>G6*汇总1!$V$40</f>
        <v>0.071731354437069</v>
      </c>
      <c r="I6" s="93"/>
    </row>
    <row r="7" ht="15.6" spans="1:9">
      <c r="A7" s="133">
        <v>5</v>
      </c>
      <c r="B7" s="61" t="s">
        <v>7</v>
      </c>
      <c r="C7" s="134" t="s">
        <v>345</v>
      </c>
      <c r="D7" s="134" t="s">
        <v>57</v>
      </c>
      <c r="E7" s="134" t="s">
        <v>341</v>
      </c>
      <c r="F7" s="110">
        <v>1</v>
      </c>
      <c r="G7" s="110">
        <f>F7</f>
        <v>1</v>
      </c>
      <c r="H7" s="110">
        <f>G7*汇总1!$V$40</f>
        <v>0.358656772185345</v>
      </c>
      <c r="I7" s="93"/>
    </row>
    <row r="8" ht="46.8" spans="1:9">
      <c r="A8" s="133">
        <v>6</v>
      </c>
      <c r="B8" s="61" t="s">
        <v>7</v>
      </c>
      <c r="C8" s="136" t="s">
        <v>346</v>
      </c>
      <c r="D8" s="134" t="s">
        <v>197</v>
      </c>
      <c r="E8" s="134" t="s">
        <v>341</v>
      </c>
      <c r="F8" s="137">
        <v>1.2</v>
      </c>
      <c r="G8" s="110">
        <v>0</v>
      </c>
      <c r="H8" s="110">
        <f>G8*汇总1!$V$40</f>
        <v>0</v>
      </c>
      <c r="I8" s="93" t="s">
        <v>347</v>
      </c>
    </row>
    <row r="9" ht="15.6" spans="1:9">
      <c r="A9" s="133">
        <v>7</v>
      </c>
      <c r="B9" s="61" t="s">
        <v>7</v>
      </c>
      <c r="C9" s="134" t="s">
        <v>348</v>
      </c>
      <c r="D9" s="134" t="s">
        <v>349</v>
      </c>
      <c r="E9" s="134" t="s">
        <v>341</v>
      </c>
      <c r="F9" s="110">
        <v>0.2</v>
      </c>
      <c r="G9" s="110">
        <f t="shared" ref="G9:G22" si="0">F9</f>
        <v>0.2</v>
      </c>
      <c r="H9" s="110">
        <f>G9*汇总1!$V$40</f>
        <v>0.071731354437069</v>
      </c>
      <c r="I9" s="93"/>
    </row>
    <row r="10" ht="15.6" spans="1:9">
      <c r="A10" s="133">
        <v>8</v>
      </c>
      <c r="B10" s="61" t="s">
        <v>7</v>
      </c>
      <c r="C10" s="134" t="s">
        <v>350</v>
      </c>
      <c r="D10" s="134" t="s">
        <v>351</v>
      </c>
      <c r="E10" s="134" t="s">
        <v>341</v>
      </c>
      <c r="F10" s="138">
        <v>0.2</v>
      </c>
      <c r="G10" s="110">
        <f t="shared" si="0"/>
        <v>0.2</v>
      </c>
      <c r="H10" s="110">
        <f>G10*汇总1!$V$40</f>
        <v>0.071731354437069</v>
      </c>
      <c r="I10" s="93"/>
    </row>
    <row r="11" ht="31.2" spans="1:9">
      <c r="A11" s="133">
        <v>9</v>
      </c>
      <c r="B11" s="61" t="s">
        <v>7</v>
      </c>
      <c r="C11" s="134" t="s">
        <v>352</v>
      </c>
      <c r="D11" s="134" t="s">
        <v>353</v>
      </c>
      <c r="E11" s="134" t="s">
        <v>341</v>
      </c>
      <c r="F11" s="110">
        <v>0.5</v>
      </c>
      <c r="G11" s="110">
        <f t="shared" si="0"/>
        <v>0.5</v>
      </c>
      <c r="H11" s="110">
        <f>G11*汇总1!$V$40</f>
        <v>0.179328386092672</v>
      </c>
      <c r="I11" s="93"/>
    </row>
    <row r="12" ht="31.2" spans="1:9">
      <c r="A12" s="133">
        <v>10</v>
      </c>
      <c r="B12" s="61" t="s">
        <v>7</v>
      </c>
      <c r="C12" s="134" t="s">
        <v>352</v>
      </c>
      <c r="D12" s="134" t="s">
        <v>57</v>
      </c>
      <c r="E12" s="134" t="s">
        <v>341</v>
      </c>
      <c r="F12" s="110">
        <v>2.5</v>
      </c>
      <c r="G12" s="110">
        <f t="shared" si="0"/>
        <v>2.5</v>
      </c>
      <c r="H12" s="110">
        <f>G12*汇总1!$V$40</f>
        <v>0.896641930463362</v>
      </c>
      <c r="I12" s="93"/>
    </row>
    <row r="13" ht="31.2" spans="1:9">
      <c r="A13" s="133">
        <v>11</v>
      </c>
      <c r="B13" s="61" t="s">
        <v>7</v>
      </c>
      <c r="C13" s="134" t="s">
        <v>352</v>
      </c>
      <c r="D13" s="134" t="s">
        <v>230</v>
      </c>
      <c r="E13" s="134" t="s">
        <v>341</v>
      </c>
      <c r="F13" s="110">
        <v>0.5</v>
      </c>
      <c r="G13" s="110">
        <f t="shared" si="0"/>
        <v>0.5</v>
      </c>
      <c r="H13" s="110">
        <f>G13*汇总1!$V$40</f>
        <v>0.179328386092672</v>
      </c>
      <c r="I13" s="93"/>
    </row>
    <row r="14" s="124" customFormat="1" ht="46.8" spans="1:9">
      <c r="A14" s="133">
        <v>12</v>
      </c>
      <c r="B14" s="61" t="s">
        <v>7</v>
      </c>
      <c r="C14" s="134" t="s">
        <v>354</v>
      </c>
      <c r="D14" s="134" t="s">
        <v>355</v>
      </c>
      <c r="E14" s="134" t="s">
        <v>341</v>
      </c>
      <c r="F14" s="138">
        <v>1</v>
      </c>
      <c r="G14" s="110">
        <f t="shared" si="0"/>
        <v>1</v>
      </c>
      <c r="H14" s="110">
        <f>G14*汇总1!$V$40</f>
        <v>0.358656772185345</v>
      </c>
      <c r="I14" s="93"/>
    </row>
    <row r="15" ht="46.8" spans="1:9">
      <c r="A15" s="133">
        <v>13</v>
      </c>
      <c r="B15" s="61" t="s">
        <v>7</v>
      </c>
      <c r="C15" s="134" t="s">
        <v>354</v>
      </c>
      <c r="D15" s="136" t="s">
        <v>75</v>
      </c>
      <c r="E15" s="134" t="s">
        <v>341</v>
      </c>
      <c r="F15" s="138">
        <v>1</v>
      </c>
      <c r="G15" s="110">
        <f t="shared" si="0"/>
        <v>1</v>
      </c>
      <c r="H15" s="110">
        <f>G15*汇总1!$V$40</f>
        <v>0.358656772185345</v>
      </c>
      <c r="I15" s="93"/>
    </row>
    <row r="16" ht="15.6" spans="1:9">
      <c r="A16" s="133">
        <v>14</v>
      </c>
      <c r="B16" s="61" t="s">
        <v>7</v>
      </c>
      <c r="C16" s="134" t="s">
        <v>348</v>
      </c>
      <c r="D16" s="136" t="s">
        <v>75</v>
      </c>
      <c r="E16" s="134" t="s">
        <v>341</v>
      </c>
      <c r="F16" s="138">
        <v>0.2</v>
      </c>
      <c r="G16" s="110">
        <f t="shared" si="0"/>
        <v>0.2</v>
      </c>
      <c r="H16" s="110">
        <f>G16*汇总1!$V$40</f>
        <v>0.071731354437069</v>
      </c>
      <c r="I16" s="93"/>
    </row>
    <row r="17" ht="46.8" spans="1:9">
      <c r="A17" s="133">
        <v>15</v>
      </c>
      <c r="B17" s="61" t="s">
        <v>7</v>
      </c>
      <c r="C17" s="134" t="s">
        <v>354</v>
      </c>
      <c r="D17" s="136" t="s">
        <v>356</v>
      </c>
      <c r="E17" s="134" t="s">
        <v>341</v>
      </c>
      <c r="F17" s="138">
        <v>1</v>
      </c>
      <c r="G17" s="110">
        <f t="shared" si="0"/>
        <v>1</v>
      </c>
      <c r="H17" s="110">
        <f>G17*汇总1!$V$40</f>
        <v>0.358656772185345</v>
      </c>
      <c r="I17" s="93"/>
    </row>
    <row r="18" ht="15.6" spans="1:9">
      <c r="A18" s="133">
        <v>16</v>
      </c>
      <c r="B18" s="61" t="s">
        <v>7</v>
      </c>
      <c r="C18" s="134" t="s">
        <v>350</v>
      </c>
      <c r="D18" s="136" t="s">
        <v>235</v>
      </c>
      <c r="E18" s="134" t="s">
        <v>341</v>
      </c>
      <c r="F18" s="138">
        <v>0.2</v>
      </c>
      <c r="G18" s="110">
        <f t="shared" si="0"/>
        <v>0.2</v>
      </c>
      <c r="H18" s="110">
        <f>G18*汇总1!$V$40</f>
        <v>0.071731354437069</v>
      </c>
      <c r="I18" s="93"/>
    </row>
    <row r="19" s="123" customFormat="1" ht="31.2" spans="1:9">
      <c r="A19" s="133">
        <v>17</v>
      </c>
      <c r="B19" s="61" t="s">
        <v>7</v>
      </c>
      <c r="C19" s="139" t="s">
        <v>352</v>
      </c>
      <c r="D19" s="134" t="s">
        <v>357</v>
      </c>
      <c r="E19" s="134" t="s">
        <v>341</v>
      </c>
      <c r="F19" s="63">
        <v>0.5</v>
      </c>
      <c r="G19" s="110">
        <f t="shared" si="0"/>
        <v>0.5</v>
      </c>
      <c r="H19" s="110">
        <f>G19*汇总1!$V$40</f>
        <v>0.179328386092672</v>
      </c>
      <c r="I19" s="93"/>
    </row>
    <row r="20" ht="31.2" spans="1:9">
      <c r="A20" s="133">
        <v>18</v>
      </c>
      <c r="B20" s="61" t="s">
        <v>7</v>
      </c>
      <c r="C20" s="61" t="s">
        <v>358</v>
      </c>
      <c r="D20" s="134" t="s">
        <v>357</v>
      </c>
      <c r="E20" s="134" t="s">
        <v>341</v>
      </c>
      <c r="F20" s="63">
        <v>0.5</v>
      </c>
      <c r="G20" s="110">
        <f t="shared" si="0"/>
        <v>0.5</v>
      </c>
      <c r="H20" s="110">
        <f>G20*汇总1!$V$40</f>
        <v>0.179328386092672</v>
      </c>
      <c r="I20" s="93"/>
    </row>
    <row r="21" ht="31.2" spans="1:9">
      <c r="A21" s="133">
        <v>19</v>
      </c>
      <c r="B21" s="61" t="s">
        <v>7</v>
      </c>
      <c r="C21" s="140" t="s">
        <v>359</v>
      </c>
      <c r="D21" s="134" t="s">
        <v>357</v>
      </c>
      <c r="E21" s="134" t="s">
        <v>341</v>
      </c>
      <c r="F21" s="63">
        <v>0.5</v>
      </c>
      <c r="G21" s="110">
        <f t="shared" si="0"/>
        <v>0.5</v>
      </c>
      <c r="H21" s="110">
        <f>G21*汇总1!$V$40</f>
        <v>0.179328386092672</v>
      </c>
      <c r="I21" s="93"/>
    </row>
    <row r="22" ht="15.6" spans="1:9">
      <c r="A22" s="133">
        <v>20</v>
      </c>
      <c r="B22" s="61" t="s">
        <v>7</v>
      </c>
      <c r="C22" s="61" t="s">
        <v>360</v>
      </c>
      <c r="D22" s="134" t="s">
        <v>357</v>
      </c>
      <c r="E22" s="134" t="s">
        <v>341</v>
      </c>
      <c r="F22" s="63">
        <v>0.5</v>
      </c>
      <c r="G22" s="110">
        <f t="shared" si="0"/>
        <v>0.5</v>
      </c>
      <c r="H22" s="110">
        <f>G22*汇总1!$V$40</f>
        <v>0.179328386092672</v>
      </c>
      <c r="I22" s="93"/>
    </row>
    <row r="23" ht="15.6" spans="1:9">
      <c r="A23" s="133">
        <v>21</v>
      </c>
      <c r="B23" s="61" t="s">
        <v>7</v>
      </c>
      <c r="C23" s="61" t="s">
        <v>361</v>
      </c>
      <c r="D23" s="134" t="s">
        <v>357</v>
      </c>
      <c r="E23" s="134" t="s">
        <v>341</v>
      </c>
      <c r="F23" s="63">
        <v>2</v>
      </c>
      <c r="G23" s="110">
        <v>2</v>
      </c>
      <c r="H23" s="110">
        <f>G23*汇总1!$V$40</f>
        <v>0.71731354437069</v>
      </c>
      <c r="I23" s="93"/>
    </row>
    <row r="24" ht="46.8" spans="1:9">
      <c r="A24" s="133">
        <v>22</v>
      </c>
      <c r="B24" s="61" t="s">
        <v>7</v>
      </c>
      <c r="C24" s="76" t="s">
        <v>362</v>
      </c>
      <c r="D24" s="76" t="s">
        <v>363</v>
      </c>
      <c r="E24" s="134" t="s">
        <v>341</v>
      </c>
      <c r="F24" s="63">
        <v>0.5</v>
      </c>
      <c r="G24" s="110">
        <f t="shared" ref="G24:G54" si="1">F24</f>
        <v>0.5</v>
      </c>
      <c r="H24" s="110">
        <f>G24*汇总1!$V$40</f>
        <v>0.179328386092672</v>
      </c>
      <c r="I24" s="93"/>
    </row>
    <row r="25" s="124" customFormat="1" ht="15.6" spans="1:9">
      <c r="A25" s="133">
        <v>23</v>
      </c>
      <c r="B25" s="61" t="s">
        <v>7</v>
      </c>
      <c r="C25" s="134" t="s">
        <v>348</v>
      </c>
      <c r="D25" s="76" t="s">
        <v>363</v>
      </c>
      <c r="E25" s="134" t="s">
        <v>341</v>
      </c>
      <c r="F25" s="138">
        <v>0.2</v>
      </c>
      <c r="G25" s="110">
        <f t="shared" si="1"/>
        <v>0.2</v>
      </c>
      <c r="H25" s="110">
        <f>G25*汇总1!$V$40</f>
        <v>0.071731354437069</v>
      </c>
      <c r="I25" s="93"/>
    </row>
    <row r="26" ht="15.6" spans="1:9">
      <c r="A26" s="133">
        <v>24</v>
      </c>
      <c r="B26" s="61" t="s">
        <v>7</v>
      </c>
      <c r="C26" s="134" t="s">
        <v>348</v>
      </c>
      <c r="D26" s="76" t="s">
        <v>98</v>
      </c>
      <c r="E26" s="134" t="s">
        <v>341</v>
      </c>
      <c r="F26" s="138">
        <v>0.2</v>
      </c>
      <c r="G26" s="110">
        <f t="shared" si="1"/>
        <v>0.2</v>
      </c>
      <c r="H26" s="110">
        <f>G26*汇总1!$V$40</f>
        <v>0.071731354437069</v>
      </c>
      <c r="I26" s="93"/>
    </row>
    <row r="27" ht="15.6" spans="1:9">
      <c r="A27" s="133">
        <v>25</v>
      </c>
      <c r="B27" s="61" t="s">
        <v>7</v>
      </c>
      <c r="C27" s="134" t="s">
        <v>348</v>
      </c>
      <c r="D27" s="76" t="s">
        <v>364</v>
      </c>
      <c r="E27" s="134" t="s">
        <v>341</v>
      </c>
      <c r="F27" s="110">
        <v>0.2</v>
      </c>
      <c r="G27" s="110">
        <f t="shared" si="1"/>
        <v>0.2</v>
      </c>
      <c r="H27" s="110">
        <f>G27*汇总1!$V$40</f>
        <v>0.071731354437069</v>
      </c>
      <c r="I27" s="93"/>
    </row>
    <row r="28" ht="15.6" spans="1:9">
      <c r="A28" s="133">
        <v>26</v>
      </c>
      <c r="B28" s="61" t="s">
        <v>7</v>
      </c>
      <c r="C28" s="134" t="s">
        <v>348</v>
      </c>
      <c r="D28" s="134" t="s">
        <v>57</v>
      </c>
      <c r="E28" s="134" t="s">
        <v>341</v>
      </c>
      <c r="F28" s="110">
        <v>0.2</v>
      </c>
      <c r="G28" s="110">
        <f t="shared" si="1"/>
        <v>0.2</v>
      </c>
      <c r="H28" s="110">
        <f>G28*汇总1!$V$40</f>
        <v>0.071731354437069</v>
      </c>
      <c r="I28" s="93"/>
    </row>
    <row r="29" s="124" customFormat="1" ht="15.6" spans="1:9">
      <c r="A29" s="133">
        <v>27</v>
      </c>
      <c r="B29" s="61" t="s">
        <v>7</v>
      </c>
      <c r="C29" s="134" t="s">
        <v>348</v>
      </c>
      <c r="D29" s="76" t="s">
        <v>93</v>
      </c>
      <c r="E29" s="134" t="s">
        <v>341</v>
      </c>
      <c r="F29" s="110">
        <v>0.2</v>
      </c>
      <c r="G29" s="110">
        <f t="shared" si="1"/>
        <v>0.2</v>
      </c>
      <c r="H29" s="110">
        <f>G29*汇总1!$V$40</f>
        <v>0.071731354437069</v>
      </c>
      <c r="I29" s="93"/>
    </row>
    <row r="30" s="124" customFormat="1" ht="15.6" spans="1:9">
      <c r="A30" s="133">
        <v>28</v>
      </c>
      <c r="B30" s="61" t="s">
        <v>7</v>
      </c>
      <c r="C30" s="134" t="s">
        <v>348</v>
      </c>
      <c r="D30" s="76" t="s">
        <v>365</v>
      </c>
      <c r="E30" s="134" t="s">
        <v>341</v>
      </c>
      <c r="F30" s="110">
        <v>0.2</v>
      </c>
      <c r="G30" s="110">
        <f t="shared" si="1"/>
        <v>0.2</v>
      </c>
      <c r="H30" s="110">
        <f>G30*汇总1!$V$40</f>
        <v>0.071731354437069</v>
      </c>
      <c r="I30" s="93"/>
    </row>
    <row r="31" s="124" customFormat="1" ht="15.6" spans="1:9">
      <c r="A31" s="133">
        <v>29</v>
      </c>
      <c r="B31" s="61" t="s">
        <v>7</v>
      </c>
      <c r="C31" s="134" t="s">
        <v>348</v>
      </c>
      <c r="D31" s="134" t="s">
        <v>166</v>
      </c>
      <c r="E31" s="134" t="s">
        <v>341</v>
      </c>
      <c r="F31" s="110">
        <v>0.2</v>
      </c>
      <c r="G31" s="110">
        <f t="shared" si="1"/>
        <v>0.2</v>
      </c>
      <c r="H31" s="110">
        <f>G31*汇总1!$V$40</f>
        <v>0.071731354437069</v>
      </c>
      <c r="I31" s="93"/>
    </row>
    <row r="32" ht="15.6" spans="1:9">
      <c r="A32" s="133">
        <v>30</v>
      </c>
      <c r="B32" s="61" t="s">
        <v>7</v>
      </c>
      <c r="C32" s="134" t="s">
        <v>348</v>
      </c>
      <c r="D32" s="76" t="s">
        <v>366</v>
      </c>
      <c r="E32" s="134" t="s">
        <v>341</v>
      </c>
      <c r="F32" s="110">
        <v>0.2</v>
      </c>
      <c r="G32" s="110">
        <f t="shared" si="1"/>
        <v>0.2</v>
      </c>
      <c r="H32" s="110">
        <f>G32*汇总1!$V$40</f>
        <v>0.071731354437069</v>
      </c>
      <c r="I32" s="93"/>
    </row>
    <row r="33" ht="15.6" spans="1:9">
      <c r="A33" s="133">
        <v>31</v>
      </c>
      <c r="B33" s="61" t="s">
        <v>7</v>
      </c>
      <c r="C33" s="134" t="s">
        <v>350</v>
      </c>
      <c r="D33" s="76" t="s">
        <v>367</v>
      </c>
      <c r="E33" s="134" t="s">
        <v>341</v>
      </c>
      <c r="F33" s="63">
        <v>0.2</v>
      </c>
      <c r="G33" s="110">
        <f t="shared" si="1"/>
        <v>0.2</v>
      </c>
      <c r="H33" s="110">
        <f>G33*汇总1!$V$40</f>
        <v>0.071731354437069</v>
      </c>
      <c r="I33" s="93"/>
    </row>
    <row r="34" ht="15.6" spans="1:9">
      <c r="A34" s="133">
        <v>32</v>
      </c>
      <c r="B34" s="61" t="s">
        <v>7</v>
      </c>
      <c r="C34" s="134" t="s">
        <v>350</v>
      </c>
      <c r="D34" s="76" t="s">
        <v>365</v>
      </c>
      <c r="E34" s="134" t="s">
        <v>341</v>
      </c>
      <c r="F34" s="110">
        <v>0.2</v>
      </c>
      <c r="G34" s="110">
        <f t="shared" si="1"/>
        <v>0.2</v>
      </c>
      <c r="H34" s="110">
        <f>G34*汇总1!$V$40</f>
        <v>0.071731354437069</v>
      </c>
      <c r="I34" s="93"/>
    </row>
    <row r="35" ht="15.6" spans="1:9">
      <c r="A35" s="133">
        <v>33</v>
      </c>
      <c r="B35" s="61" t="s">
        <v>7</v>
      </c>
      <c r="C35" s="134" t="s">
        <v>350</v>
      </c>
      <c r="D35" s="136" t="s">
        <v>239</v>
      </c>
      <c r="E35" s="134" t="s">
        <v>341</v>
      </c>
      <c r="F35" s="110">
        <v>0.2</v>
      </c>
      <c r="G35" s="110">
        <f t="shared" si="1"/>
        <v>0.2</v>
      </c>
      <c r="H35" s="110">
        <f>G35*汇总1!$V$40</f>
        <v>0.071731354437069</v>
      </c>
      <c r="I35" s="93"/>
    </row>
    <row r="36" ht="15.6" spans="1:9">
      <c r="A36" s="133">
        <v>34</v>
      </c>
      <c r="B36" s="61" t="s">
        <v>7</v>
      </c>
      <c r="C36" s="139" t="s">
        <v>350</v>
      </c>
      <c r="D36" s="134" t="s">
        <v>357</v>
      </c>
      <c r="E36" s="134" t="s">
        <v>341</v>
      </c>
      <c r="F36" s="110">
        <v>0.2</v>
      </c>
      <c r="G36" s="110">
        <f t="shared" si="1"/>
        <v>0.2</v>
      </c>
      <c r="H36" s="110">
        <f>G36*汇总1!$V$40</f>
        <v>0.071731354437069</v>
      </c>
      <c r="I36" s="93"/>
    </row>
    <row r="37" ht="15.6" spans="1:9">
      <c r="A37" s="133">
        <v>35</v>
      </c>
      <c r="B37" s="61" t="s">
        <v>7</v>
      </c>
      <c r="C37" s="139" t="s">
        <v>348</v>
      </c>
      <c r="D37" s="134" t="s">
        <v>357</v>
      </c>
      <c r="E37" s="134" t="s">
        <v>341</v>
      </c>
      <c r="F37" s="110">
        <v>0.2</v>
      </c>
      <c r="G37" s="110">
        <f t="shared" si="1"/>
        <v>0.2</v>
      </c>
      <c r="H37" s="110">
        <f>G37*汇总1!$V$40</f>
        <v>0.071731354437069</v>
      </c>
      <c r="I37" s="93"/>
    </row>
    <row r="38" ht="15.6" spans="1:9">
      <c r="A38" s="133">
        <v>36</v>
      </c>
      <c r="B38" s="61" t="s">
        <v>7</v>
      </c>
      <c r="C38" s="134" t="s">
        <v>348</v>
      </c>
      <c r="D38" s="76" t="s">
        <v>56</v>
      </c>
      <c r="E38" s="134" t="s">
        <v>341</v>
      </c>
      <c r="F38" s="110">
        <v>0.2</v>
      </c>
      <c r="G38" s="110">
        <f t="shared" si="1"/>
        <v>0.2</v>
      </c>
      <c r="H38" s="110">
        <f>G38*汇总1!$V$40</f>
        <v>0.071731354437069</v>
      </c>
      <c r="I38" s="93"/>
    </row>
    <row r="39" ht="46.8" spans="1:9">
      <c r="A39" s="133">
        <v>37</v>
      </c>
      <c r="B39" s="61" t="s">
        <v>7</v>
      </c>
      <c r="C39" s="136" t="s">
        <v>368</v>
      </c>
      <c r="D39" s="76" t="s">
        <v>246</v>
      </c>
      <c r="E39" s="134" t="s">
        <v>341</v>
      </c>
      <c r="F39" s="110">
        <v>1.2</v>
      </c>
      <c r="G39" s="110">
        <f t="shared" si="1"/>
        <v>1.2</v>
      </c>
      <c r="H39" s="110">
        <f>G39*汇总1!$V$40</f>
        <v>0.430388126622414</v>
      </c>
      <c r="I39" s="61"/>
    </row>
    <row r="40" ht="15.6" spans="1:9">
      <c r="A40" s="133">
        <v>38</v>
      </c>
      <c r="B40" s="61" t="s">
        <v>7</v>
      </c>
      <c r="C40" s="134" t="s">
        <v>348</v>
      </c>
      <c r="D40" s="76" t="s">
        <v>225</v>
      </c>
      <c r="E40" s="134" t="s">
        <v>341</v>
      </c>
      <c r="F40" s="110">
        <v>0.2</v>
      </c>
      <c r="G40" s="110">
        <f t="shared" si="1"/>
        <v>0.2</v>
      </c>
      <c r="H40" s="110">
        <f>G40*汇总1!$V$40</f>
        <v>0.071731354437069</v>
      </c>
      <c r="I40" s="93"/>
    </row>
    <row r="41" ht="31.2" spans="1:9">
      <c r="A41" s="133">
        <v>39</v>
      </c>
      <c r="B41" s="61" t="s">
        <v>7</v>
      </c>
      <c r="C41" s="134" t="s">
        <v>342</v>
      </c>
      <c r="D41" s="134" t="s">
        <v>166</v>
      </c>
      <c r="E41" s="134" t="s">
        <v>341</v>
      </c>
      <c r="F41" s="110">
        <v>1</v>
      </c>
      <c r="G41" s="110">
        <f t="shared" si="1"/>
        <v>1</v>
      </c>
      <c r="H41" s="110">
        <f>G41*汇总1!$V$40</f>
        <v>0.358656772185345</v>
      </c>
      <c r="I41" s="93"/>
    </row>
    <row r="42" ht="31.2" spans="1:9">
      <c r="A42" s="133">
        <v>40</v>
      </c>
      <c r="B42" s="61" t="s">
        <v>7</v>
      </c>
      <c r="C42" s="61" t="s">
        <v>369</v>
      </c>
      <c r="D42" s="134" t="s">
        <v>57</v>
      </c>
      <c r="E42" s="134" t="s">
        <v>341</v>
      </c>
      <c r="F42" s="110">
        <v>0.2</v>
      </c>
      <c r="G42" s="110">
        <f t="shared" si="1"/>
        <v>0.2</v>
      </c>
      <c r="H42" s="110">
        <f>G42*汇总1!$V$40</f>
        <v>0.071731354437069</v>
      </c>
      <c r="I42" s="93"/>
    </row>
    <row r="43" ht="31.2" spans="1:9">
      <c r="A43" s="133">
        <v>41</v>
      </c>
      <c r="B43" s="61" t="s">
        <v>7</v>
      </c>
      <c r="C43" s="134" t="s">
        <v>342</v>
      </c>
      <c r="D43" s="134" t="s">
        <v>351</v>
      </c>
      <c r="E43" s="134" t="s">
        <v>341</v>
      </c>
      <c r="F43" s="110">
        <v>1</v>
      </c>
      <c r="G43" s="110">
        <f t="shared" si="1"/>
        <v>1</v>
      </c>
      <c r="H43" s="110">
        <f>G43*汇总1!$V$40</f>
        <v>0.358656772185345</v>
      </c>
      <c r="I43" s="93"/>
    </row>
    <row r="44" ht="15.6" spans="1:9">
      <c r="A44" s="133">
        <v>42</v>
      </c>
      <c r="B44" s="61" t="s">
        <v>7</v>
      </c>
      <c r="C44" s="134" t="s">
        <v>348</v>
      </c>
      <c r="D44" s="93" t="s">
        <v>370</v>
      </c>
      <c r="E44" s="134" t="s">
        <v>341</v>
      </c>
      <c r="F44" s="110">
        <v>0.2</v>
      </c>
      <c r="G44" s="110">
        <f t="shared" si="1"/>
        <v>0.2</v>
      </c>
      <c r="H44" s="110">
        <f>G44*汇总1!$V$40</f>
        <v>0.071731354437069</v>
      </c>
      <c r="I44" s="93"/>
    </row>
    <row r="45" ht="15.6" spans="1:9">
      <c r="A45" s="133">
        <v>43</v>
      </c>
      <c r="B45" s="61" t="s">
        <v>7</v>
      </c>
      <c r="C45" s="134" t="s">
        <v>348</v>
      </c>
      <c r="D45" s="76" t="s">
        <v>371</v>
      </c>
      <c r="E45" s="134" t="s">
        <v>341</v>
      </c>
      <c r="F45" s="110">
        <v>0.2</v>
      </c>
      <c r="G45" s="110">
        <f t="shared" si="1"/>
        <v>0.2</v>
      </c>
      <c r="H45" s="110">
        <f>G45*汇总1!$V$40</f>
        <v>0.071731354437069</v>
      </c>
      <c r="I45" s="93"/>
    </row>
    <row r="46" ht="31.2" spans="1:9">
      <c r="A46" s="133">
        <v>44</v>
      </c>
      <c r="B46" s="61" t="s">
        <v>7</v>
      </c>
      <c r="C46" s="134" t="s">
        <v>348</v>
      </c>
      <c r="D46" s="134" t="s">
        <v>230</v>
      </c>
      <c r="E46" s="134" t="s">
        <v>341</v>
      </c>
      <c r="F46" s="110">
        <v>0.2</v>
      </c>
      <c r="G46" s="110">
        <f t="shared" si="1"/>
        <v>0.2</v>
      </c>
      <c r="H46" s="110">
        <f>G46*汇总1!$V$40</f>
        <v>0.071731354437069</v>
      </c>
      <c r="I46" s="93"/>
    </row>
    <row r="47" ht="15.6" spans="1:9">
      <c r="A47" s="133">
        <v>45</v>
      </c>
      <c r="B47" s="61" t="s">
        <v>7</v>
      </c>
      <c r="C47" s="134" t="s">
        <v>348</v>
      </c>
      <c r="D47" s="76" t="s">
        <v>70</v>
      </c>
      <c r="E47" s="134" t="s">
        <v>341</v>
      </c>
      <c r="F47" s="110">
        <v>0.2</v>
      </c>
      <c r="G47" s="110">
        <f t="shared" si="1"/>
        <v>0.2</v>
      </c>
      <c r="H47" s="110">
        <f>G47*汇总1!$V$40</f>
        <v>0.071731354437069</v>
      </c>
      <c r="I47" s="93"/>
    </row>
    <row r="48" ht="15.6" spans="1:9">
      <c r="A48" s="133">
        <v>46</v>
      </c>
      <c r="B48" s="61" t="s">
        <v>7</v>
      </c>
      <c r="C48" s="134" t="s">
        <v>348</v>
      </c>
      <c r="D48" s="76" t="s">
        <v>372</v>
      </c>
      <c r="E48" s="134" t="s">
        <v>341</v>
      </c>
      <c r="F48" s="110">
        <v>0.2</v>
      </c>
      <c r="G48" s="110">
        <f t="shared" si="1"/>
        <v>0.2</v>
      </c>
      <c r="H48" s="110">
        <f>G48*汇总1!$V$40</f>
        <v>0.071731354437069</v>
      </c>
      <c r="I48" s="93"/>
    </row>
    <row r="49" ht="15.6" spans="1:9">
      <c r="A49" s="133">
        <v>47</v>
      </c>
      <c r="B49" s="61" t="s">
        <v>7</v>
      </c>
      <c r="C49" s="134" t="s">
        <v>348</v>
      </c>
      <c r="D49" s="76" t="s">
        <v>373</v>
      </c>
      <c r="E49" s="134" t="s">
        <v>341</v>
      </c>
      <c r="F49" s="110">
        <v>0.2</v>
      </c>
      <c r="G49" s="110">
        <f t="shared" si="1"/>
        <v>0.2</v>
      </c>
      <c r="H49" s="110">
        <f>G49*汇总1!$V$40</f>
        <v>0.071731354437069</v>
      </c>
      <c r="I49" s="61"/>
    </row>
    <row r="50" ht="31.2" spans="1:9">
      <c r="A50" s="133">
        <v>48</v>
      </c>
      <c r="B50" s="61" t="s">
        <v>7</v>
      </c>
      <c r="C50" s="134" t="s">
        <v>352</v>
      </c>
      <c r="D50" s="76" t="s">
        <v>353</v>
      </c>
      <c r="E50" s="134" t="s">
        <v>341</v>
      </c>
      <c r="F50" s="110">
        <v>2</v>
      </c>
      <c r="G50" s="110">
        <f t="shared" si="1"/>
        <v>2</v>
      </c>
      <c r="H50" s="110">
        <f>G50*汇总1!$V$40</f>
        <v>0.71731354437069</v>
      </c>
      <c r="I50" s="93"/>
    </row>
    <row r="51" ht="31.2" spans="1:9">
      <c r="A51" s="133">
        <v>49</v>
      </c>
      <c r="B51" s="61" t="s">
        <v>7</v>
      </c>
      <c r="C51" s="134" t="s">
        <v>352</v>
      </c>
      <c r="D51" s="76" t="s">
        <v>374</v>
      </c>
      <c r="E51" s="134" t="s">
        <v>341</v>
      </c>
      <c r="F51" s="110">
        <v>2.5</v>
      </c>
      <c r="G51" s="110">
        <f t="shared" si="1"/>
        <v>2.5</v>
      </c>
      <c r="H51" s="110">
        <f>G51*汇总1!$V$40</f>
        <v>0.896641930463362</v>
      </c>
      <c r="I51" s="93"/>
    </row>
    <row r="52" ht="15.6" spans="1:9">
      <c r="A52" s="133">
        <v>50</v>
      </c>
      <c r="B52" s="61" t="s">
        <v>7</v>
      </c>
      <c r="C52" s="134" t="s">
        <v>348</v>
      </c>
      <c r="D52" s="61" t="s">
        <v>375</v>
      </c>
      <c r="E52" s="134" t="s">
        <v>341</v>
      </c>
      <c r="F52" s="110">
        <v>0.2</v>
      </c>
      <c r="G52" s="110">
        <f t="shared" si="1"/>
        <v>0.2</v>
      </c>
      <c r="H52" s="110">
        <f>G52*汇总1!$V$40</f>
        <v>0.071731354437069</v>
      </c>
      <c r="I52" s="61"/>
    </row>
    <row r="53" ht="15.6" spans="1:9">
      <c r="A53" s="133">
        <v>51</v>
      </c>
      <c r="B53" s="61" t="s">
        <v>7</v>
      </c>
      <c r="C53" s="134" t="s">
        <v>348</v>
      </c>
      <c r="D53" s="61" t="s">
        <v>376</v>
      </c>
      <c r="E53" s="134" t="s">
        <v>341</v>
      </c>
      <c r="F53" s="110">
        <v>0.2</v>
      </c>
      <c r="G53" s="110">
        <f t="shared" si="1"/>
        <v>0.2</v>
      </c>
      <c r="H53" s="110">
        <f>G53*汇总1!$V$40</f>
        <v>0.071731354437069</v>
      </c>
      <c r="I53" s="61"/>
    </row>
    <row r="54" ht="46.8" spans="1:9">
      <c r="A54" s="133">
        <v>52</v>
      </c>
      <c r="B54" s="61" t="s">
        <v>7</v>
      </c>
      <c r="C54" s="76" t="s">
        <v>377</v>
      </c>
      <c r="D54" s="93" t="s">
        <v>378</v>
      </c>
      <c r="E54" s="134" t="s">
        <v>341</v>
      </c>
      <c r="F54" s="110">
        <v>0.5</v>
      </c>
      <c r="G54" s="110">
        <f t="shared" si="1"/>
        <v>0.5</v>
      </c>
      <c r="H54" s="110">
        <f>G54*汇总1!$V$40</f>
        <v>0.179328386092672</v>
      </c>
      <c r="I54" s="61"/>
    </row>
    <row r="55" ht="46.8" spans="1:9">
      <c r="A55" s="133">
        <v>53</v>
      </c>
      <c r="B55" s="61" t="s">
        <v>7</v>
      </c>
      <c r="C55" s="61" t="s">
        <v>379</v>
      </c>
      <c r="D55" s="93" t="s">
        <v>378</v>
      </c>
      <c r="E55" s="134" t="s">
        <v>341</v>
      </c>
      <c r="F55" s="110">
        <v>1</v>
      </c>
      <c r="G55" s="110">
        <v>0</v>
      </c>
      <c r="H55" s="110">
        <f>G55*汇总1!$V$40</f>
        <v>0</v>
      </c>
      <c r="I55" s="61" t="s">
        <v>380</v>
      </c>
    </row>
    <row r="56" ht="15.6" spans="1:9">
      <c r="A56" s="133">
        <v>54</v>
      </c>
      <c r="B56" s="61" t="s">
        <v>7</v>
      </c>
      <c r="C56" s="76" t="s">
        <v>381</v>
      </c>
      <c r="D56" s="136" t="s">
        <v>75</v>
      </c>
      <c r="E56" s="134" t="s">
        <v>341</v>
      </c>
      <c r="F56" s="110">
        <v>1</v>
      </c>
      <c r="G56" s="110">
        <f>F56</f>
        <v>1</v>
      </c>
      <c r="H56" s="110">
        <f>G56*汇总1!$V$40</f>
        <v>0.358656772185345</v>
      </c>
      <c r="I56" s="61"/>
    </row>
    <row r="57" ht="15.6" spans="1:9">
      <c r="A57" s="133">
        <v>55</v>
      </c>
      <c r="B57" s="61" t="s">
        <v>7</v>
      </c>
      <c r="C57" s="76" t="s">
        <v>381</v>
      </c>
      <c r="D57" s="134" t="s">
        <v>355</v>
      </c>
      <c r="E57" s="134" t="s">
        <v>341</v>
      </c>
      <c r="F57" s="110">
        <v>1</v>
      </c>
      <c r="G57" s="110">
        <f>F57</f>
        <v>1</v>
      </c>
      <c r="H57" s="110">
        <f>G57*汇总1!$V$40</f>
        <v>0.358656772185345</v>
      </c>
      <c r="I57" s="61"/>
    </row>
    <row r="58" ht="15.6" spans="1:9">
      <c r="A58" s="133">
        <v>56</v>
      </c>
      <c r="B58" s="61" t="s">
        <v>7</v>
      </c>
      <c r="C58" s="134" t="s">
        <v>348</v>
      </c>
      <c r="D58" s="76" t="s">
        <v>367</v>
      </c>
      <c r="E58" s="134" t="s">
        <v>341</v>
      </c>
      <c r="F58" s="110">
        <v>0.2</v>
      </c>
      <c r="G58" s="110">
        <v>0.2</v>
      </c>
      <c r="H58" s="110">
        <f>G58*汇总1!$V$40</f>
        <v>0.071731354437069</v>
      </c>
      <c r="I58" s="61"/>
    </row>
    <row r="59" ht="15.6" spans="1:9">
      <c r="A59" s="133">
        <v>57</v>
      </c>
      <c r="B59" s="61" t="s">
        <v>7</v>
      </c>
      <c r="C59" s="134" t="s">
        <v>348</v>
      </c>
      <c r="D59" s="136" t="s">
        <v>239</v>
      </c>
      <c r="E59" s="134" t="s">
        <v>341</v>
      </c>
      <c r="F59" s="110">
        <v>0.2</v>
      </c>
      <c r="G59" s="110">
        <f t="shared" ref="G59:G72" si="2">F59</f>
        <v>0.2</v>
      </c>
      <c r="H59" s="110">
        <f>G59*汇总1!$V$40</f>
        <v>0.071731354437069</v>
      </c>
      <c r="I59" s="61"/>
    </row>
    <row r="60" ht="31.2" spans="1:9">
      <c r="A60" s="133">
        <v>58</v>
      </c>
      <c r="B60" s="61" t="s">
        <v>7</v>
      </c>
      <c r="C60" s="134" t="s">
        <v>352</v>
      </c>
      <c r="D60" s="76" t="s">
        <v>382</v>
      </c>
      <c r="E60" s="134" t="s">
        <v>341</v>
      </c>
      <c r="F60" s="110">
        <v>0.5</v>
      </c>
      <c r="G60" s="110">
        <f t="shared" si="2"/>
        <v>0.5</v>
      </c>
      <c r="H60" s="110">
        <f>G60*汇总1!$V$40</f>
        <v>0.179328386092672</v>
      </c>
      <c r="I60" s="61"/>
    </row>
    <row r="61" ht="15.6" spans="1:9">
      <c r="A61" s="133">
        <v>59</v>
      </c>
      <c r="B61" s="61" t="s">
        <v>7</v>
      </c>
      <c r="C61" s="134" t="s">
        <v>348</v>
      </c>
      <c r="D61" s="76" t="s">
        <v>227</v>
      </c>
      <c r="E61" s="134" t="s">
        <v>341</v>
      </c>
      <c r="F61" s="110">
        <v>0.2</v>
      </c>
      <c r="G61" s="110">
        <f t="shared" si="2"/>
        <v>0.2</v>
      </c>
      <c r="H61" s="110">
        <f>G61*汇总1!$V$40</f>
        <v>0.071731354437069</v>
      </c>
      <c r="I61" s="61"/>
    </row>
    <row r="62" ht="31.2" spans="1:9">
      <c r="A62" s="133">
        <v>60</v>
      </c>
      <c r="B62" s="61" t="s">
        <v>7</v>
      </c>
      <c r="C62" s="134" t="s">
        <v>342</v>
      </c>
      <c r="D62" s="93" t="s">
        <v>383</v>
      </c>
      <c r="E62" s="134" t="s">
        <v>341</v>
      </c>
      <c r="F62" s="110">
        <v>1</v>
      </c>
      <c r="G62" s="110">
        <f t="shared" si="2"/>
        <v>1</v>
      </c>
      <c r="H62" s="110">
        <f>G62*汇总1!$V$40</f>
        <v>0.358656772185345</v>
      </c>
      <c r="I62" s="61"/>
    </row>
    <row r="63" ht="31.2" spans="1:9">
      <c r="A63" s="133">
        <v>61</v>
      </c>
      <c r="B63" s="61" t="s">
        <v>7</v>
      </c>
      <c r="C63" s="93" t="s">
        <v>384</v>
      </c>
      <c r="D63" s="76" t="s">
        <v>385</v>
      </c>
      <c r="E63" s="134" t="s">
        <v>341</v>
      </c>
      <c r="F63" s="110">
        <v>0.2</v>
      </c>
      <c r="G63" s="110">
        <f t="shared" si="2"/>
        <v>0.2</v>
      </c>
      <c r="H63" s="110">
        <f>G63*汇总1!$V$40</f>
        <v>0.071731354437069</v>
      </c>
      <c r="I63" s="61"/>
    </row>
    <row r="64" ht="15.6" spans="1:9">
      <c r="A64" s="133">
        <v>62</v>
      </c>
      <c r="B64" s="61" t="s">
        <v>7</v>
      </c>
      <c r="C64" s="134" t="s">
        <v>348</v>
      </c>
      <c r="D64" s="76" t="s">
        <v>385</v>
      </c>
      <c r="E64" s="134" t="s">
        <v>341</v>
      </c>
      <c r="F64" s="110">
        <v>0.2</v>
      </c>
      <c r="G64" s="110">
        <f t="shared" si="2"/>
        <v>0.2</v>
      </c>
      <c r="H64" s="110">
        <f>G64*汇总1!$V$40</f>
        <v>0.071731354437069</v>
      </c>
      <c r="I64" s="61"/>
    </row>
    <row r="65" ht="15.6" spans="1:9">
      <c r="A65" s="133">
        <v>63</v>
      </c>
      <c r="B65" s="61" t="s">
        <v>7</v>
      </c>
      <c r="C65" s="134" t="s">
        <v>350</v>
      </c>
      <c r="D65" s="76" t="s">
        <v>385</v>
      </c>
      <c r="E65" s="134" t="s">
        <v>341</v>
      </c>
      <c r="F65" s="110">
        <v>0.2</v>
      </c>
      <c r="G65" s="110">
        <f t="shared" si="2"/>
        <v>0.2</v>
      </c>
      <c r="H65" s="110">
        <f>G65*汇总1!$V$40</f>
        <v>0.071731354437069</v>
      </c>
      <c r="I65" s="61"/>
    </row>
    <row r="66" ht="31.2" spans="1:9">
      <c r="A66" s="133">
        <v>64</v>
      </c>
      <c r="B66" s="61" t="s">
        <v>7</v>
      </c>
      <c r="C66" s="76" t="s">
        <v>386</v>
      </c>
      <c r="D66" s="76" t="s">
        <v>387</v>
      </c>
      <c r="E66" s="134" t="s">
        <v>341</v>
      </c>
      <c r="F66" s="110">
        <v>0.5</v>
      </c>
      <c r="G66" s="110">
        <f t="shared" si="2"/>
        <v>0.5</v>
      </c>
      <c r="H66" s="110">
        <f>G66*汇总1!$V$40</f>
        <v>0.179328386092672</v>
      </c>
      <c r="I66" s="61"/>
    </row>
    <row r="67" ht="15.6" spans="1:9">
      <c r="A67" s="133">
        <v>65</v>
      </c>
      <c r="B67" s="61" t="s">
        <v>7</v>
      </c>
      <c r="C67" s="134" t="s">
        <v>348</v>
      </c>
      <c r="D67" s="76" t="s">
        <v>388</v>
      </c>
      <c r="E67" s="134" t="s">
        <v>341</v>
      </c>
      <c r="F67" s="110">
        <v>0.2</v>
      </c>
      <c r="G67" s="110">
        <f t="shared" si="2"/>
        <v>0.2</v>
      </c>
      <c r="H67" s="110">
        <f>G67*汇总1!$V$40</f>
        <v>0.071731354437069</v>
      </c>
      <c r="I67" s="61"/>
    </row>
    <row r="68" ht="15.6" spans="1:9">
      <c r="A68" s="133">
        <v>66</v>
      </c>
      <c r="B68" s="61" t="s">
        <v>7</v>
      </c>
      <c r="C68" s="134" t="s">
        <v>348</v>
      </c>
      <c r="D68" s="76" t="s">
        <v>235</v>
      </c>
      <c r="E68" s="134" t="s">
        <v>341</v>
      </c>
      <c r="F68" s="110">
        <v>0.2</v>
      </c>
      <c r="G68" s="110">
        <f t="shared" si="2"/>
        <v>0.2</v>
      </c>
      <c r="H68" s="110">
        <f>G68*汇总1!$V$40</f>
        <v>0.071731354437069</v>
      </c>
      <c r="I68" s="61"/>
    </row>
    <row r="69" ht="31.2" spans="1:9">
      <c r="A69" s="133">
        <v>67</v>
      </c>
      <c r="B69" s="61" t="s">
        <v>7</v>
      </c>
      <c r="C69" s="134" t="s">
        <v>352</v>
      </c>
      <c r="D69" s="76" t="s">
        <v>389</v>
      </c>
      <c r="E69" s="134" t="s">
        <v>341</v>
      </c>
      <c r="F69" s="110">
        <v>0.5</v>
      </c>
      <c r="G69" s="110">
        <f t="shared" si="2"/>
        <v>0.5</v>
      </c>
      <c r="H69" s="110">
        <f>G69*汇总1!$V$40</f>
        <v>0.179328386092672</v>
      </c>
      <c r="I69" s="61"/>
    </row>
    <row r="70" ht="31.2" spans="1:9">
      <c r="A70" s="133">
        <v>68</v>
      </c>
      <c r="B70" s="61" t="s">
        <v>7</v>
      </c>
      <c r="C70" s="134" t="s">
        <v>352</v>
      </c>
      <c r="D70" s="76" t="s">
        <v>390</v>
      </c>
      <c r="E70" s="134" t="s">
        <v>341</v>
      </c>
      <c r="F70" s="110">
        <v>0.5</v>
      </c>
      <c r="G70" s="110">
        <f t="shared" si="2"/>
        <v>0.5</v>
      </c>
      <c r="H70" s="110">
        <f>G70*汇总1!$V$40</f>
        <v>0.179328386092672</v>
      </c>
      <c r="I70" s="61"/>
    </row>
    <row r="71" ht="31.2" spans="1:9">
      <c r="A71" s="133">
        <v>69</v>
      </c>
      <c r="B71" s="61" t="s">
        <v>7</v>
      </c>
      <c r="C71" s="134" t="s">
        <v>352</v>
      </c>
      <c r="D71" s="76" t="s">
        <v>390</v>
      </c>
      <c r="E71" s="134" t="s">
        <v>341</v>
      </c>
      <c r="F71" s="110">
        <v>2</v>
      </c>
      <c r="G71" s="110">
        <f t="shared" si="2"/>
        <v>2</v>
      </c>
      <c r="H71" s="110">
        <f>G71*汇总1!$V$40</f>
        <v>0.71731354437069</v>
      </c>
      <c r="I71" s="61"/>
    </row>
    <row r="72" ht="31.2" spans="1:9">
      <c r="A72" s="133">
        <v>70</v>
      </c>
      <c r="B72" s="61" t="s">
        <v>7</v>
      </c>
      <c r="C72" s="93" t="s">
        <v>384</v>
      </c>
      <c r="D72" s="76" t="s">
        <v>371</v>
      </c>
      <c r="E72" s="134" t="s">
        <v>341</v>
      </c>
      <c r="F72" s="110">
        <v>0.2</v>
      </c>
      <c r="G72" s="110">
        <f t="shared" si="2"/>
        <v>0.2</v>
      </c>
      <c r="H72" s="110">
        <f>G72*汇总1!$V$40</f>
        <v>0.071731354437069</v>
      </c>
      <c r="I72" s="61"/>
    </row>
    <row r="73" ht="62.4" spans="1:9">
      <c r="A73" s="133">
        <v>71</v>
      </c>
      <c r="B73" s="61" t="s">
        <v>7</v>
      </c>
      <c r="C73" s="136" t="s">
        <v>391</v>
      </c>
      <c r="D73" s="76" t="s">
        <v>84</v>
      </c>
      <c r="E73" s="134" t="s">
        <v>341</v>
      </c>
      <c r="F73" s="110">
        <v>0.2</v>
      </c>
      <c r="G73" s="110">
        <v>0.2</v>
      </c>
      <c r="H73" s="110">
        <f>G73*汇总1!$V$40</f>
        <v>0.071731354437069</v>
      </c>
      <c r="I73" s="61" t="s">
        <v>392</v>
      </c>
    </row>
    <row r="74" ht="31.2" spans="1:9">
      <c r="A74" s="133">
        <v>72</v>
      </c>
      <c r="B74" s="61" t="s">
        <v>7</v>
      </c>
      <c r="C74" s="93" t="s">
        <v>393</v>
      </c>
      <c r="D74" s="93" t="s">
        <v>394</v>
      </c>
      <c r="E74" s="134" t="s">
        <v>341</v>
      </c>
      <c r="F74" s="110">
        <v>0.2</v>
      </c>
      <c r="G74" s="110">
        <f t="shared" ref="G74:G79" si="3">F74</f>
        <v>0.2</v>
      </c>
      <c r="H74" s="110">
        <f>G74*汇总1!$V$40</f>
        <v>0.071731354437069</v>
      </c>
      <c r="I74" s="102"/>
    </row>
    <row r="75" ht="31.2" spans="1:9">
      <c r="A75" s="133">
        <v>73</v>
      </c>
      <c r="B75" s="61" t="s">
        <v>6</v>
      </c>
      <c r="C75" s="76" t="s">
        <v>395</v>
      </c>
      <c r="D75" s="61" t="s">
        <v>282</v>
      </c>
      <c r="E75" s="134" t="s">
        <v>341</v>
      </c>
      <c r="F75" s="110">
        <v>0.2</v>
      </c>
      <c r="G75" s="110">
        <f t="shared" si="3"/>
        <v>0.2</v>
      </c>
      <c r="H75" s="110">
        <f>G75*汇总1!$V$40</f>
        <v>0.071731354437069</v>
      </c>
      <c r="I75" s="61"/>
    </row>
    <row r="76" ht="15.6" spans="1:9">
      <c r="A76" s="133">
        <v>74</v>
      </c>
      <c r="B76" s="61" t="s">
        <v>6</v>
      </c>
      <c r="C76" s="76" t="s">
        <v>396</v>
      </c>
      <c r="D76" s="61" t="s">
        <v>397</v>
      </c>
      <c r="E76" s="134" t="s">
        <v>341</v>
      </c>
      <c r="F76" s="110">
        <v>0.2</v>
      </c>
      <c r="G76" s="110">
        <f t="shared" si="3"/>
        <v>0.2</v>
      </c>
      <c r="H76" s="110">
        <f>G76*汇总1!$V$40</f>
        <v>0.071731354437069</v>
      </c>
      <c r="I76" s="61"/>
    </row>
    <row r="77" ht="15.6" spans="1:9">
      <c r="A77" s="133">
        <v>75</v>
      </c>
      <c r="B77" s="61" t="s">
        <v>6</v>
      </c>
      <c r="C77" s="76" t="s">
        <v>396</v>
      </c>
      <c r="D77" s="76" t="s">
        <v>267</v>
      </c>
      <c r="E77" s="134" t="s">
        <v>341</v>
      </c>
      <c r="F77" s="63">
        <v>0.2</v>
      </c>
      <c r="G77" s="110">
        <f t="shared" si="3"/>
        <v>0.2</v>
      </c>
      <c r="H77" s="110">
        <f>G77*汇总1!$V$40</f>
        <v>0.071731354437069</v>
      </c>
      <c r="I77" s="93"/>
    </row>
    <row r="78" ht="15.6" spans="1:9">
      <c r="A78" s="133">
        <v>76</v>
      </c>
      <c r="B78" s="61" t="s">
        <v>6</v>
      </c>
      <c r="C78" s="76" t="s">
        <v>396</v>
      </c>
      <c r="D78" s="76" t="s">
        <v>398</v>
      </c>
      <c r="E78" s="134" t="s">
        <v>341</v>
      </c>
      <c r="F78" s="110">
        <v>0.2</v>
      </c>
      <c r="G78" s="110">
        <f t="shared" si="3"/>
        <v>0.2</v>
      </c>
      <c r="H78" s="110">
        <f>G78*汇总1!$V$40</f>
        <v>0.071731354437069</v>
      </c>
      <c r="I78" s="61"/>
    </row>
    <row r="79" ht="15.6" spans="1:9">
      <c r="A79" s="133">
        <v>77</v>
      </c>
      <c r="B79" s="61" t="s">
        <v>6</v>
      </c>
      <c r="C79" s="76" t="s">
        <v>396</v>
      </c>
      <c r="D79" s="76" t="s">
        <v>399</v>
      </c>
      <c r="E79" s="134" t="s">
        <v>341</v>
      </c>
      <c r="F79" s="110">
        <v>0.2</v>
      </c>
      <c r="G79" s="110">
        <f t="shared" si="3"/>
        <v>0.2</v>
      </c>
      <c r="H79" s="110">
        <f>G79*汇总1!$V$40</f>
        <v>0.071731354437069</v>
      </c>
      <c r="I79" s="93"/>
    </row>
    <row r="80" ht="15.6" spans="1:9">
      <c r="A80" s="133">
        <v>78</v>
      </c>
      <c r="B80" s="61" t="s">
        <v>6</v>
      </c>
      <c r="C80" s="76" t="s">
        <v>400</v>
      </c>
      <c r="D80" s="76" t="s">
        <v>399</v>
      </c>
      <c r="E80" s="134" t="s">
        <v>341</v>
      </c>
      <c r="F80" s="110">
        <v>1</v>
      </c>
      <c r="G80" s="110">
        <v>0.5</v>
      </c>
      <c r="H80" s="110">
        <f>G80*汇总1!$V$40</f>
        <v>0.179328386092672</v>
      </c>
      <c r="I80" s="93" t="s">
        <v>401</v>
      </c>
    </row>
    <row r="81" ht="15.6" spans="1:9">
      <c r="A81" s="133">
        <v>79</v>
      </c>
      <c r="B81" s="61" t="s">
        <v>6</v>
      </c>
      <c r="C81" s="76" t="s">
        <v>396</v>
      </c>
      <c r="D81" s="76" t="s">
        <v>402</v>
      </c>
      <c r="E81" s="134" t="s">
        <v>341</v>
      </c>
      <c r="F81" s="110">
        <v>0.2</v>
      </c>
      <c r="G81" s="110">
        <f>F81</f>
        <v>0.2</v>
      </c>
      <c r="H81" s="110">
        <f>G81*汇总1!$V$40</f>
        <v>0.071731354437069</v>
      </c>
      <c r="I81" s="93"/>
    </row>
    <row r="82" ht="15.6" spans="1:9">
      <c r="A82" s="133">
        <v>80</v>
      </c>
      <c r="B82" s="61" t="s">
        <v>6</v>
      </c>
      <c r="C82" s="76" t="s">
        <v>400</v>
      </c>
      <c r="D82" s="76" t="s">
        <v>402</v>
      </c>
      <c r="E82" s="134" t="s">
        <v>341</v>
      </c>
      <c r="F82" s="110">
        <v>1</v>
      </c>
      <c r="G82" s="110">
        <v>0.5</v>
      </c>
      <c r="H82" s="110">
        <f>G82*汇总1!$V$40</f>
        <v>0.179328386092672</v>
      </c>
      <c r="I82" s="93" t="s">
        <v>401</v>
      </c>
    </row>
    <row r="83" ht="15.6" spans="1:9">
      <c r="A83" s="133">
        <v>81</v>
      </c>
      <c r="B83" s="61" t="s">
        <v>6</v>
      </c>
      <c r="C83" s="76" t="s">
        <v>396</v>
      </c>
      <c r="D83" s="76" t="s">
        <v>403</v>
      </c>
      <c r="E83" s="134" t="s">
        <v>341</v>
      </c>
      <c r="F83" s="110">
        <v>0.2</v>
      </c>
      <c r="G83" s="110">
        <f>F83</f>
        <v>0.2</v>
      </c>
      <c r="H83" s="110">
        <f>G83*汇总1!$V$40</f>
        <v>0.071731354437069</v>
      </c>
      <c r="I83" s="61"/>
    </row>
    <row r="84" ht="15.6" spans="1:9">
      <c r="A84" s="133">
        <v>82</v>
      </c>
      <c r="B84" s="61" t="s">
        <v>6</v>
      </c>
      <c r="C84" s="61" t="s">
        <v>404</v>
      </c>
      <c r="D84" s="76" t="s">
        <v>403</v>
      </c>
      <c r="E84" s="134" t="s">
        <v>341</v>
      </c>
      <c r="F84" s="110">
        <v>0.2</v>
      </c>
      <c r="G84" s="110">
        <f>F84</f>
        <v>0.2</v>
      </c>
      <c r="H84" s="110">
        <f>G84*汇总1!$V$40</f>
        <v>0.071731354437069</v>
      </c>
      <c r="I84" s="61"/>
    </row>
    <row r="85" ht="31.2" spans="1:9">
      <c r="A85" s="133">
        <v>83</v>
      </c>
      <c r="B85" s="61" t="s">
        <v>6</v>
      </c>
      <c r="C85" s="76" t="s">
        <v>395</v>
      </c>
      <c r="D85" s="76" t="s">
        <v>405</v>
      </c>
      <c r="E85" s="134" t="s">
        <v>341</v>
      </c>
      <c r="F85" s="63">
        <v>0.2</v>
      </c>
      <c r="G85" s="110">
        <f>F85</f>
        <v>0.2</v>
      </c>
      <c r="H85" s="110">
        <f>G85*汇总1!$V$40</f>
        <v>0.071731354437069</v>
      </c>
      <c r="I85" s="61"/>
    </row>
    <row r="86" ht="31.2" spans="1:9">
      <c r="A86" s="133">
        <v>84</v>
      </c>
      <c r="B86" s="61" t="s">
        <v>6</v>
      </c>
      <c r="C86" s="76" t="s">
        <v>406</v>
      </c>
      <c r="D86" s="76" t="s">
        <v>407</v>
      </c>
      <c r="E86" s="134" t="s">
        <v>341</v>
      </c>
      <c r="F86" s="110">
        <v>0.5</v>
      </c>
      <c r="G86" s="110">
        <f>F86</f>
        <v>0.5</v>
      </c>
      <c r="H86" s="110">
        <f>G86*汇总1!$V$40</f>
        <v>0.179328386092672</v>
      </c>
      <c r="I86" s="61"/>
    </row>
    <row r="87" ht="31.2" spans="1:9">
      <c r="A87" s="133">
        <v>85</v>
      </c>
      <c r="B87" s="61" t="s">
        <v>6</v>
      </c>
      <c r="C87" s="76" t="s">
        <v>406</v>
      </c>
      <c r="D87" s="76" t="s">
        <v>407</v>
      </c>
      <c r="E87" s="134" t="s">
        <v>341</v>
      </c>
      <c r="F87" s="110">
        <v>0.5</v>
      </c>
      <c r="G87" s="110">
        <v>0</v>
      </c>
      <c r="H87" s="110">
        <f>G87*汇总1!$V$40</f>
        <v>0</v>
      </c>
      <c r="I87" s="61" t="s">
        <v>408</v>
      </c>
    </row>
    <row r="88" ht="46.8" spans="1:9">
      <c r="A88" s="133">
        <v>86</v>
      </c>
      <c r="B88" s="61" t="s">
        <v>6</v>
      </c>
      <c r="C88" s="61" t="s">
        <v>404</v>
      </c>
      <c r="D88" s="76" t="s">
        <v>409</v>
      </c>
      <c r="E88" s="134" t="s">
        <v>341</v>
      </c>
      <c r="F88" s="110">
        <v>0.2</v>
      </c>
      <c r="G88" s="110">
        <v>0</v>
      </c>
      <c r="H88" s="110">
        <f>G88*汇总1!$V$40</f>
        <v>0</v>
      </c>
      <c r="I88" s="61" t="s">
        <v>410</v>
      </c>
    </row>
    <row r="89" ht="15.6" spans="1:9">
      <c r="A89" s="133">
        <v>87</v>
      </c>
      <c r="B89" s="61" t="s">
        <v>6</v>
      </c>
      <c r="C89" s="76" t="s">
        <v>396</v>
      </c>
      <c r="D89" s="61" t="s">
        <v>411</v>
      </c>
      <c r="E89" s="134" t="s">
        <v>341</v>
      </c>
      <c r="F89" s="63">
        <v>0.2</v>
      </c>
      <c r="G89" s="110">
        <f t="shared" ref="G89:G98" si="4">F89</f>
        <v>0.2</v>
      </c>
      <c r="H89" s="110">
        <f>G89*汇总1!$V$40</f>
        <v>0.071731354437069</v>
      </c>
      <c r="I89" s="61"/>
    </row>
    <row r="90" ht="15.6" spans="1:9">
      <c r="A90" s="133">
        <v>88</v>
      </c>
      <c r="B90" s="61" t="s">
        <v>6</v>
      </c>
      <c r="C90" s="76" t="s">
        <v>396</v>
      </c>
      <c r="D90" s="61" t="s">
        <v>184</v>
      </c>
      <c r="E90" s="134" t="s">
        <v>341</v>
      </c>
      <c r="F90" s="110">
        <v>0.2</v>
      </c>
      <c r="G90" s="110">
        <f t="shared" si="4"/>
        <v>0.2</v>
      </c>
      <c r="H90" s="110">
        <f>G90*汇总1!$V$40</f>
        <v>0.071731354437069</v>
      </c>
      <c r="I90" s="61"/>
    </row>
    <row r="91" ht="15.6" spans="1:9">
      <c r="A91" s="133">
        <v>89</v>
      </c>
      <c r="B91" s="61" t="s">
        <v>6</v>
      </c>
      <c r="C91" s="76" t="s">
        <v>396</v>
      </c>
      <c r="D91" s="61" t="s">
        <v>412</v>
      </c>
      <c r="E91" s="134" t="s">
        <v>341</v>
      </c>
      <c r="F91" s="63">
        <v>0.2</v>
      </c>
      <c r="G91" s="110">
        <f t="shared" si="4"/>
        <v>0.2</v>
      </c>
      <c r="H91" s="110">
        <f>G91*汇总1!$V$40</f>
        <v>0.071731354437069</v>
      </c>
      <c r="I91" s="61"/>
    </row>
    <row r="92" ht="15.6" spans="1:9">
      <c r="A92" s="133">
        <v>90</v>
      </c>
      <c r="B92" s="61" t="s">
        <v>6</v>
      </c>
      <c r="C92" s="76" t="s">
        <v>396</v>
      </c>
      <c r="D92" s="76" t="s">
        <v>413</v>
      </c>
      <c r="E92" s="134" t="s">
        <v>341</v>
      </c>
      <c r="F92" s="63">
        <v>0.2</v>
      </c>
      <c r="G92" s="110">
        <f t="shared" si="4"/>
        <v>0.2</v>
      </c>
      <c r="H92" s="110">
        <f>G92*汇总1!$V$40</f>
        <v>0.071731354437069</v>
      </c>
      <c r="I92" s="93"/>
    </row>
    <row r="93" ht="15.6" spans="1:9">
      <c r="A93" s="133">
        <v>91</v>
      </c>
      <c r="B93" s="61" t="s">
        <v>6</v>
      </c>
      <c r="C93" s="76" t="s">
        <v>396</v>
      </c>
      <c r="D93" s="61" t="s">
        <v>276</v>
      </c>
      <c r="E93" s="134" t="s">
        <v>341</v>
      </c>
      <c r="F93" s="110">
        <v>0.2</v>
      </c>
      <c r="G93" s="110">
        <f t="shared" si="4"/>
        <v>0.2</v>
      </c>
      <c r="H93" s="110">
        <f>G93*汇总1!$V$40</f>
        <v>0.071731354437069</v>
      </c>
      <c r="I93" s="93"/>
    </row>
    <row r="94" ht="31.2" spans="1:9">
      <c r="A94" s="133">
        <v>92</v>
      </c>
      <c r="B94" s="61" t="s">
        <v>6</v>
      </c>
      <c r="C94" s="76" t="s">
        <v>395</v>
      </c>
      <c r="D94" s="61" t="s">
        <v>414</v>
      </c>
      <c r="E94" s="134" t="s">
        <v>341</v>
      </c>
      <c r="F94" s="63">
        <v>0.2</v>
      </c>
      <c r="G94" s="110">
        <f t="shared" si="4"/>
        <v>0.2</v>
      </c>
      <c r="H94" s="110">
        <f>G94*汇总1!$V$40</f>
        <v>0.071731354437069</v>
      </c>
      <c r="I94" s="61"/>
    </row>
    <row r="95" ht="31.2" spans="1:9">
      <c r="A95" s="133">
        <v>93</v>
      </c>
      <c r="B95" s="61" t="s">
        <v>6</v>
      </c>
      <c r="C95" s="76" t="s">
        <v>395</v>
      </c>
      <c r="D95" s="76" t="s">
        <v>262</v>
      </c>
      <c r="E95" s="134" t="s">
        <v>341</v>
      </c>
      <c r="F95" s="110">
        <v>0.2</v>
      </c>
      <c r="G95" s="110">
        <f t="shared" si="4"/>
        <v>0.2</v>
      </c>
      <c r="H95" s="110">
        <f>G95*汇总1!$V$40</f>
        <v>0.071731354437069</v>
      </c>
      <c r="I95" s="61"/>
    </row>
    <row r="96" ht="15.6" spans="1:9">
      <c r="A96" s="133">
        <v>94</v>
      </c>
      <c r="B96" s="61" t="s">
        <v>6</v>
      </c>
      <c r="C96" s="61" t="s">
        <v>404</v>
      </c>
      <c r="D96" s="76" t="s">
        <v>262</v>
      </c>
      <c r="E96" s="134" t="s">
        <v>341</v>
      </c>
      <c r="F96" s="110">
        <v>0.2</v>
      </c>
      <c r="G96" s="110">
        <f t="shared" si="4"/>
        <v>0.2</v>
      </c>
      <c r="H96" s="110">
        <f>G96*汇总1!$V$40</f>
        <v>0.071731354437069</v>
      </c>
      <c r="I96" s="61"/>
    </row>
    <row r="97" ht="15.6" spans="1:9">
      <c r="A97" s="133">
        <v>95</v>
      </c>
      <c r="B97" s="61" t="s">
        <v>6</v>
      </c>
      <c r="C97" s="76" t="s">
        <v>396</v>
      </c>
      <c r="D97" s="76" t="s">
        <v>262</v>
      </c>
      <c r="E97" s="134" t="s">
        <v>341</v>
      </c>
      <c r="F97" s="110">
        <v>0.2</v>
      </c>
      <c r="G97" s="110">
        <f t="shared" si="4"/>
        <v>0.2</v>
      </c>
      <c r="H97" s="110">
        <f>G97*汇总1!$V$40</f>
        <v>0.071731354437069</v>
      </c>
      <c r="I97" s="61"/>
    </row>
    <row r="98" ht="15.6" spans="1:9">
      <c r="A98" s="133">
        <v>96</v>
      </c>
      <c r="B98" s="61" t="s">
        <v>6</v>
      </c>
      <c r="C98" s="93" t="s">
        <v>415</v>
      </c>
      <c r="D98" s="76" t="s">
        <v>262</v>
      </c>
      <c r="E98" s="134" t="s">
        <v>341</v>
      </c>
      <c r="F98" s="110">
        <v>0.2</v>
      </c>
      <c r="G98" s="110">
        <f t="shared" si="4"/>
        <v>0.2</v>
      </c>
      <c r="H98" s="110">
        <f>G98*汇总1!$V$40</f>
        <v>0.071731354437069</v>
      </c>
      <c r="I98" s="61"/>
    </row>
    <row r="99" ht="15.6" spans="1:9">
      <c r="A99" s="133">
        <v>97</v>
      </c>
      <c r="B99" s="61" t="s">
        <v>6</v>
      </c>
      <c r="C99" s="61" t="s">
        <v>404</v>
      </c>
      <c r="D99" s="93" t="s">
        <v>402</v>
      </c>
      <c r="E99" s="134" t="s">
        <v>341</v>
      </c>
      <c r="F99" s="110">
        <v>0.2</v>
      </c>
      <c r="G99" s="110">
        <v>0.2</v>
      </c>
      <c r="H99" s="110">
        <f>G99*汇总1!$V$40</f>
        <v>0.071731354437069</v>
      </c>
      <c r="I99" s="102" t="s">
        <v>416</v>
      </c>
    </row>
    <row r="100" ht="15.6" spans="1:9">
      <c r="A100" s="133">
        <v>98</v>
      </c>
      <c r="B100" s="61" t="s">
        <v>6</v>
      </c>
      <c r="C100" s="61" t="s">
        <v>404</v>
      </c>
      <c r="D100" s="93" t="s">
        <v>417</v>
      </c>
      <c r="E100" s="134" t="s">
        <v>341</v>
      </c>
      <c r="F100" s="110">
        <v>0.2</v>
      </c>
      <c r="G100" s="110">
        <v>0.2</v>
      </c>
      <c r="H100" s="110">
        <f>G100*汇总1!$V$40</f>
        <v>0.071731354437069</v>
      </c>
      <c r="I100" s="102" t="s">
        <v>416</v>
      </c>
    </row>
    <row r="101" ht="15.6" spans="1:9">
      <c r="A101" s="133">
        <v>99</v>
      </c>
      <c r="B101" s="61" t="s">
        <v>6</v>
      </c>
      <c r="C101" s="76" t="s">
        <v>396</v>
      </c>
      <c r="D101" s="93" t="s">
        <v>414</v>
      </c>
      <c r="E101" s="134" t="s">
        <v>341</v>
      </c>
      <c r="F101" s="110">
        <v>0.2</v>
      </c>
      <c r="G101" s="110">
        <v>0.2</v>
      </c>
      <c r="H101" s="110">
        <f>G101*汇总1!$V$40</f>
        <v>0.071731354437069</v>
      </c>
      <c r="I101" s="102" t="s">
        <v>416</v>
      </c>
    </row>
    <row r="102" ht="15.6" spans="1:9">
      <c r="A102" s="133">
        <v>100</v>
      </c>
      <c r="B102" s="61" t="s">
        <v>6</v>
      </c>
      <c r="C102" s="76" t="s">
        <v>396</v>
      </c>
      <c r="D102" s="93" t="s">
        <v>418</v>
      </c>
      <c r="E102" s="134" t="s">
        <v>341</v>
      </c>
      <c r="F102" s="110">
        <v>0.2</v>
      </c>
      <c r="G102" s="110">
        <v>0.2</v>
      </c>
      <c r="H102" s="110">
        <f>G102*汇总1!$V$40</f>
        <v>0.071731354437069</v>
      </c>
      <c r="I102" s="102" t="s">
        <v>416</v>
      </c>
    </row>
    <row r="103" ht="15.6" spans="1:9">
      <c r="A103" s="133">
        <v>101</v>
      </c>
      <c r="B103" s="61" t="s">
        <v>6</v>
      </c>
      <c r="C103" s="76" t="s">
        <v>396</v>
      </c>
      <c r="D103" s="93" t="s">
        <v>419</v>
      </c>
      <c r="E103" s="134" t="s">
        <v>341</v>
      </c>
      <c r="F103" s="110">
        <v>0.2</v>
      </c>
      <c r="G103" s="110">
        <v>0.2</v>
      </c>
      <c r="H103" s="110">
        <f>G103*汇总1!$V$40</f>
        <v>0.071731354437069</v>
      </c>
      <c r="I103" s="102" t="s">
        <v>416</v>
      </c>
    </row>
    <row r="104" ht="15.6" spans="1:9">
      <c r="A104" s="133">
        <v>102</v>
      </c>
      <c r="B104" s="93" t="s">
        <v>5</v>
      </c>
      <c r="C104" s="93" t="s">
        <v>420</v>
      </c>
      <c r="D104" s="93" t="s">
        <v>421</v>
      </c>
      <c r="E104" s="76" t="s">
        <v>341</v>
      </c>
      <c r="F104" s="110">
        <v>0.2</v>
      </c>
      <c r="G104" s="110">
        <f t="shared" ref="G104:G110" si="5">F104</f>
        <v>0.2</v>
      </c>
      <c r="H104" s="110">
        <f>G104*汇总1!$V$40</f>
        <v>0.071731354437069</v>
      </c>
      <c r="I104" s="93"/>
    </row>
    <row r="105" ht="31.2" spans="1:9">
      <c r="A105" s="133">
        <v>103</v>
      </c>
      <c r="B105" s="93" t="s">
        <v>5</v>
      </c>
      <c r="C105" s="93" t="s">
        <v>395</v>
      </c>
      <c r="D105" s="93" t="s">
        <v>422</v>
      </c>
      <c r="E105" s="93" t="s">
        <v>341</v>
      </c>
      <c r="F105" s="110">
        <v>0.2</v>
      </c>
      <c r="G105" s="110">
        <f t="shared" si="5"/>
        <v>0.2</v>
      </c>
      <c r="H105" s="110">
        <f>G105*汇总1!$V$40</f>
        <v>0.071731354437069</v>
      </c>
      <c r="I105" s="93"/>
    </row>
    <row r="106" ht="15.6" spans="1:9">
      <c r="A106" s="133">
        <v>104</v>
      </c>
      <c r="B106" s="93" t="s">
        <v>5</v>
      </c>
      <c r="C106" s="93" t="s">
        <v>423</v>
      </c>
      <c r="D106" s="76" t="s">
        <v>424</v>
      </c>
      <c r="E106" s="93" t="s">
        <v>341</v>
      </c>
      <c r="F106" s="63">
        <v>0.2</v>
      </c>
      <c r="G106" s="110">
        <f t="shared" si="5"/>
        <v>0.2</v>
      </c>
      <c r="H106" s="110">
        <f>G106*汇总1!$V$40</f>
        <v>0.071731354437069</v>
      </c>
      <c r="I106" s="93"/>
    </row>
    <row r="107" ht="15.6" spans="1:9">
      <c r="A107" s="133">
        <v>105</v>
      </c>
      <c r="B107" s="93" t="s">
        <v>5</v>
      </c>
      <c r="C107" s="93" t="s">
        <v>425</v>
      </c>
      <c r="D107" s="76" t="s">
        <v>426</v>
      </c>
      <c r="E107" s="93" t="s">
        <v>341</v>
      </c>
      <c r="F107" s="110">
        <v>0.2</v>
      </c>
      <c r="G107" s="110">
        <f t="shared" si="5"/>
        <v>0.2</v>
      </c>
      <c r="H107" s="110">
        <f>G107*汇总1!$V$40</f>
        <v>0.071731354437069</v>
      </c>
      <c r="I107" s="93"/>
    </row>
    <row r="108" ht="31.2" spans="1:9">
      <c r="A108" s="133">
        <v>106</v>
      </c>
      <c r="B108" s="93" t="s">
        <v>5</v>
      </c>
      <c r="C108" s="93" t="s">
        <v>427</v>
      </c>
      <c r="D108" s="76" t="s">
        <v>125</v>
      </c>
      <c r="E108" s="93" t="s">
        <v>341</v>
      </c>
      <c r="F108" s="110">
        <v>0.5</v>
      </c>
      <c r="G108" s="110">
        <f t="shared" si="5"/>
        <v>0.5</v>
      </c>
      <c r="H108" s="110">
        <f>G108*汇总1!$V$40</f>
        <v>0.179328386092672</v>
      </c>
      <c r="I108" s="93"/>
    </row>
    <row r="109" ht="93.6" spans="1:9">
      <c r="A109" s="133">
        <v>107</v>
      </c>
      <c r="B109" s="93" t="s">
        <v>5</v>
      </c>
      <c r="C109" s="93" t="s">
        <v>428</v>
      </c>
      <c r="D109" s="76" t="s">
        <v>429</v>
      </c>
      <c r="E109" s="93" t="s">
        <v>341</v>
      </c>
      <c r="F109" s="110">
        <v>1.7</v>
      </c>
      <c r="G109" s="110">
        <f t="shared" si="5"/>
        <v>1.7</v>
      </c>
      <c r="H109" s="110">
        <f>G109*汇总1!$V$40</f>
        <v>0.609716512715086</v>
      </c>
      <c r="I109" s="93"/>
    </row>
    <row r="110" ht="31.2" spans="1:9">
      <c r="A110" s="133">
        <v>108</v>
      </c>
      <c r="B110" s="93" t="s">
        <v>5</v>
      </c>
      <c r="C110" s="93" t="s">
        <v>430</v>
      </c>
      <c r="D110" s="76" t="s">
        <v>431</v>
      </c>
      <c r="E110" s="93" t="s">
        <v>341</v>
      </c>
      <c r="F110" s="110">
        <v>1</v>
      </c>
      <c r="G110" s="110">
        <f t="shared" si="5"/>
        <v>1</v>
      </c>
      <c r="H110" s="110">
        <f>G110*汇总1!$V$40</f>
        <v>0.358656772185345</v>
      </c>
      <c r="I110" s="93"/>
    </row>
    <row r="111" ht="93.6" spans="1:9">
      <c r="A111" s="133">
        <v>109</v>
      </c>
      <c r="B111" s="93" t="s">
        <v>5</v>
      </c>
      <c r="C111" s="93" t="s">
        <v>432</v>
      </c>
      <c r="D111" s="76" t="s">
        <v>314</v>
      </c>
      <c r="E111" s="93" t="s">
        <v>341</v>
      </c>
      <c r="F111" s="110">
        <v>0.9</v>
      </c>
      <c r="G111" s="110">
        <v>1.4</v>
      </c>
      <c r="H111" s="110">
        <f>G111*汇总1!$V$40</f>
        <v>0.502119481059483</v>
      </c>
      <c r="I111" s="93" t="s">
        <v>433</v>
      </c>
    </row>
    <row r="112" ht="31.2" spans="1:9">
      <c r="A112" s="133">
        <v>110</v>
      </c>
      <c r="B112" s="93" t="s">
        <v>5</v>
      </c>
      <c r="C112" s="93" t="s">
        <v>434</v>
      </c>
      <c r="D112" s="76" t="s">
        <v>435</v>
      </c>
      <c r="E112" s="93" t="s">
        <v>341</v>
      </c>
      <c r="F112" s="110">
        <v>0.5</v>
      </c>
      <c r="G112" s="110">
        <f>F112</f>
        <v>0.5</v>
      </c>
      <c r="H112" s="110">
        <f>G112*汇总1!$V$40</f>
        <v>0.179328386092672</v>
      </c>
      <c r="I112" s="93"/>
    </row>
    <row r="113" ht="31.2" spans="1:9">
      <c r="A113" s="133">
        <v>111</v>
      </c>
      <c r="B113" s="93" t="s">
        <v>5</v>
      </c>
      <c r="C113" s="93" t="s">
        <v>436</v>
      </c>
      <c r="D113" s="76" t="s">
        <v>437</v>
      </c>
      <c r="E113" s="93" t="s">
        <v>341</v>
      </c>
      <c r="F113" s="110">
        <v>0.5</v>
      </c>
      <c r="G113" s="110">
        <f>F113</f>
        <v>0.5</v>
      </c>
      <c r="H113" s="110">
        <f>G113*汇总1!$V$40</f>
        <v>0.179328386092672</v>
      </c>
      <c r="I113" s="93"/>
    </row>
    <row r="114" ht="46.8" spans="1:9">
      <c r="A114" s="133">
        <v>112</v>
      </c>
      <c r="B114" s="93" t="s">
        <v>5</v>
      </c>
      <c r="C114" s="93" t="s">
        <v>438</v>
      </c>
      <c r="D114" s="76" t="s">
        <v>439</v>
      </c>
      <c r="E114" s="93" t="s">
        <v>341</v>
      </c>
      <c r="F114" s="63">
        <v>2.5</v>
      </c>
      <c r="G114" s="110">
        <f>F114</f>
        <v>2.5</v>
      </c>
      <c r="H114" s="110">
        <f>G114*汇总1!$V$40</f>
        <v>0.896641930463362</v>
      </c>
      <c r="I114" s="93"/>
    </row>
    <row r="115" ht="31.2" spans="1:9">
      <c r="A115" s="133">
        <v>113</v>
      </c>
      <c r="B115" s="93" t="s">
        <v>5</v>
      </c>
      <c r="C115" s="93" t="s">
        <v>434</v>
      </c>
      <c r="D115" s="76" t="s">
        <v>186</v>
      </c>
      <c r="E115" s="93" t="s">
        <v>341</v>
      </c>
      <c r="F115" s="110">
        <v>0.5</v>
      </c>
      <c r="G115" s="110">
        <f>F115</f>
        <v>0.5</v>
      </c>
      <c r="H115" s="110">
        <f>G115*汇总1!$V$40</f>
        <v>0.179328386092672</v>
      </c>
      <c r="I115" s="93"/>
    </row>
    <row r="116" ht="31.2" spans="1:9">
      <c r="A116" s="133">
        <v>114</v>
      </c>
      <c r="B116" s="93" t="s">
        <v>5</v>
      </c>
      <c r="C116" s="93" t="s">
        <v>436</v>
      </c>
      <c r="D116" s="76" t="s">
        <v>424</v>
      </c>
      <c r="E116" s="93" t="s">
        <v>341</v>
      </c>
      <c r="F116" s="110">
        <v>0.5</v>
      </c>
      <c r="G116" s="110">
        <f>F116</f>
        <v>0.5</v>
      </c>
      <c r="H116" s="110">
        <f>G116*汇总1!$V$40</f>
        <v>0.179328386092672</v>
      </c>
      <c r="I116" s="93"/>
    </row>
    <row r="117" ht="15.6" spans="1:9">
      <c r="A117" s="133">
        <v>115</v>
      </c>
      <c r="B117" s="93" t="s">
        <v>5</v>
      </c>
      <c r="C117" s="93" t="s">
        <v>425</v>
      </c>
      <c r="D117" s="76" t="s">
        <v>440</v>
      </c>
      <c r="E117" s="93" t="s">
        <v>341</v>
      </c>
      <c r="F117" s="110">
        <v>0.2</v>
      </c>
      <c r="G117" s="110">
        <v>0.2</v>
      </c>
      <c r="H117" s="110">
        <f>G117*汇总1!$V$40</f>
        <v>0.071731354437069</v>
      </c>
      <c r="I117" s="61"/>
    </row>
    <row r="118" ht="15.6" spans="1:9">
      <c r="A118" s="133">
        <v>116</v>
      </c>
      <c r="B118" s="61" t="s">
        <v>5</v>
      </c>
      <c r="C118" s="93" t="s">
        <v>425</v>
      </c>
      <c r="D118" s="76" t="s">
        <v>441</v>
      </c>
      <c r="E118" s="61" t="s">
        <v>341</v>
      </c>
      <c r="F118" s="137">
        <v>0.2</v>
      </c>
      <c r="G118" s="110">
        <v>0.2</v>
      </c>
      <c r="H118" s="110">
        <f>G118*汇总1!$V$40</f>
        <v>0.071731354437069</v>
      </c>
      <c r="I118" s="61"/>
    </row>
    <row r="119" ht="15.6" spans="1:9">
      <c r="A119" s="133">
        <v>117</v>
      </c>
      <c r="B119" s="61" t="s">
        <v>5</v>
      </c>
      <c r="C119" s="93" t="s">
        <v>442</v>
      </c>
      <c r="D119" s="93" t="s">
        <v>305</v>
      </c>
      <c r="E119" s="61" t="s">
        <v>341</v>
      </c>
      <c r="F119" s="137">
        <v>0.2</v>
      </c>
      <c r="G119" s="110">
        <v>0.2</v>
      </c>
      <c r="H119" s="110">
        <f>G119*汇总1!$V$40</f>
        <v>0.071731354437069</v>
      </c>
      <c r="I119" s="98" t="s">
        <v>416</v>
      </c>
    </row>
    <row r="120" ht="15.6" spans="1:9">
      <c r="A120" s="133">
        <v>118</v>
      </c>
      <c r="B120" s="93" t="s">
        <v>4</v>
      </c>
      <c r="C120" s="93" t="s">
        <v>442</v>
      </c>
      <c r="D120" s="93" t="s">
        <v>443</v>
      </c>
      <c r="E120" s="76" t="s">
        <v>341</v>
      </c>
      <c r="F120" s="110">
        <v>0.2</v>
      </c>
      <c r="G120" s="110">
        <f t="shared" ref="G120:G135" si="6">F120</f>
        <v>0.2</v>
      </c>
      <c r="H120" s="110">
        <f>G120*汇总1!$V$40</f>
        <v>0.071731354437069</v>
      </c>
      <c r="I120" s="98"/>
    </row>
    <row r="121" ht="15.6" spans="1:9">
      <c r="A121" s="133">
        <v>119</v>
      </c>
      <c r="B121" s="93" t="s">
        <v>4</v>
      </c>
      <c r="C121" s="93" t="s">
        <v>442</v>
      </c>
      <c r="D121" s="93" t="s">
        <v>317</v>
      </c>
      <c r="E121" s="93" t="s">
        <v>341</v>
      </c>
      <c r="F121" s="110">
        <v>0.2</v>
      </c>
      <c r="G121" s="110">
        <f t="shared" si="6"/>
        <v>0.2</v>
      </c>
      <c r="H121" s="110">
        <f>G121*汇总1!$V$40</f>
        <v>0.071731354437069</v>
      </c>
      <c r="I121" s="98"/>
    </row>
    <row r="122" ht="15.6" spans="1:9">
      <c r="A122" s="133">
        <v>120</v>
      </c>
      <c r="B122" s="62" t="s">
        <v>4</v>
      </c>
      <c r="C122" s="93" t="s">
        <v>442</v>
      </c>
      <c r="D122" s="62" t="s">
        <v>131</v>
      </c>
      <c r="E122" s="93" t="s">
        <v>341</v>
      </c>
      <c r="F122" s="63">
        <v>0.2</v>
      </c>
      <c r="G122" s="110">
        <f t="shared" si="6"/>
        <v>0.2</v>
      </c>
      <c r="H122" s="110">
        <f>G122*汇总1!$V$40</f>
        <v>0.071731354437069</v>
      </c>
      <c r="I122" s="98"/>
    </row>
    <row r="123" ht="15.6" spans="1:9">
      <c r="A123" s="133">
        <v>121</v>
      </c>
      <c r="B123" s="93" t="s">
        <v>4</v>
      </c>
      <c r="C123" s="93" t="s">
        <v>442</v>
      </c>
      <c r="D123" s="93" t="s">
        <v>444</v>
      </c>
      <c r="E123" s="93" t="s">
        <v>341</v>
      </c>
      <c r="F123" s="110">
        <v>0.2</v>
      </c>
      <c r="G123" s="110">
        <f t="shared" si="6"/>
        <v>0.2</v>
      </c>
      <c r="H123" s="110">
        <f>G123*汇总1!$V$40</f>
        <v>0.071731354437069</v>
      </c>
      <c r="I123" s="98"/>
    </row>
    <row r="124" ht="15.6" spans="1:9">
      <c r="A124" s="133">
        <v>122</v>
      </c>
      <c r="B124" s="93" t="s">
        <v>4</v>
      </c>
      <c r="C124" s="93" t="s">
        <v>442</v>
      </c>
      <c r="D124" s="93" t="s">
        <v>445</v>
      </c>
      <c r="E124" s="93" t="s">
        <v>341</v>
      </c>
      <c r="F124" s="110">
        <v>0.2</v>
      </c>
      <c r="G124" s="110">
        <f t="shared" si="6"/>
        <v>0.2</v>
      </c>
      <c r="H124" s="110">
        <f>G124*汇总1!$V$40</f>
        <v>0.071731354437069</v>
      </c>
      <c r="I124" s="98"/>
    </row>
    <row r="125" ht="15.6" spans="1:9">
      <c r="A125" s="133">
        <v>123</v>
      </c>
      <c r="B125" s="93" t="s">
        <v>4</v>
      </c>
      <c r="C125" s="93" t="s">
        <v>442</v>
      </c>
      <c r="D125" s="93" t="s">
        <v>446</v>
      </c>
      <c r="E125" s="93" t="s">
        <v>341</v>
      </c>
      <c r="F125" s="110">
        <v>0.2</v>
      </c>
      <c r="G125" s="110">
        <f t="shared" si="6"/>
        <v>0.2</v>
      </c>
      <c r="H125" s="110">
        <f>G125*汇总1!$V$40</f>
        <v>0.071731354437069</v>
      </c>
      <c r="I125" s="98"/>
    </row>
    <row r="126" ht="15.6" spans="1:9">
      <c r="A126" s="133">
        <v>124</v>
      </c>
      <c r="B126" s="93" t="s">
        <v>4</v>
      </c>
      <c r="C126" s="93" t="s">
        <v>442</v>
      </c>
      <c r="D126" s="93" t="s">
        <v>447</v>
      </c>
      <c r="E126" s="93" t="s">
        <v>341</v>
      </c>
      <c r="F126" s="110">
        <v>0.2</v>
      </c>
      <c r="G126" s="110">
        <f t="shared" si="6"/>
        <v>0.2</v>
      </c>
      <c r="H126" s="110">
        <f>G126*汇总1!$V$40</f>
        <v>0.071731354437069</v>
      </c>
      <c r="I126" s="98"/>
    </row>
    <row r="127" ht="15.6" spans="1:9">
      <c r="A127" s="133">
        <v>125</v>
      </c>
      <c r="B127" s="93" t="s">
        <v>4</v>
      </c>
      <c r="C127" s="93" t="s">
        <v>442</v>
      </c>
      <c r="D127" s="93" t="s">
        <v>331</v>
      </c>
      <c r="E127" s="93" t="s">
        <v>341</v>
      </c>
      <c r="F127" s="110">
        <v>0.2</v>
      </c>
      <c r="G127" s="110">
        <f t="shared" si="6"/>
        <v>0.2</v>
      </c>
      <c r="H127" s="110">
        <f>G127*汇总1!$V$40</f>
        <v>0.071731354437069</v>
      </c>
      <c r="I127" s="98"/>
    </row>
    <row r="128" ht="15.6" spans="1:9">
      <c r="A128" s="133">
        <v>126</v>
      </c>
      <c r="B128" s="93" t="s">
        <v>4</v>
      </c>
      <c r="C128" s="93" t="s">
        <v>442</v>
      </c>
      <c r="D128" s="93" t="s">
        <v>448</v>
      </c>
      <c r="E128" s="93" t="s">
        <v>341</v>
      </c>
      <c r="F128" s="110">
        <v>0.2</v>
      </c>
      <c r="G128" s="110">
        <f t="shared" si="6"/>
        <v>0.2</v>
      </c>
      <c r="H128" s="110">
        <f>G128*汇总1!$V$40</f>
        <v>0.071731354437069</v>
      </c>
      <c r="I128" s="98"/>
    </row>
    <row r="129" ht="15.6" spans="1:9">
      <c r="A129" s="133">
        <v>127</v>
      </c>
      <c r="B129" s="93" t="s">
        <v>4</v>
      </c>
      <c r="C129" s="93" t="s">
        <v>442</v>
      </c>
      <c r="D129" s="93" t="s">
        <v>335</v>
      </c>
      <c r="E129" s="93" t="s">
        <v>341</v>
      </c>
      <c r="F129" s="110">
        <v>0.2</v>
      </c>
      <c r="G129" s="110">
        <f t="shared" si="6"/>
        <v>0.2</v>
      </c>
      <c r="H129" s="110">
        <f>G129*汇总1!$V$40</f>
        <v>0.071731354437069</v>
      </c>
      <c r="I129" s="98"/>
    </row>
    <row r="130" ht="15.6" spans="1:9">
      <c r="A130" s="133">
        <v>128</v>
      </c>
      <c r="B130" s="62" t="s">
        <v>4</v>
      </c>
      <c r="C130" s="93" t="s">
        <v>442</v>
      </c>
      <c r="D130" s="62" t="s">
        <v>327</v>
      </c>
      <c r="E130" s="93" t="s">
        <v>341</v>
      </c>
      <c r="F130" s="63">
        <v>0.2</v>
      </c>
      <c r="G130" s="110">
        <f t="shared" si="6"/>
        <v>0.2</v>
      </c>
      <c r="H130" s="110">
        <f>G130*汇总1!$V$40</f>
        <v>0.071731354437069</v>
      </c>
      <c r="I130" s="98"/>
    </row>
    <row r="131" ht="15.6" spans="1:9">
      <c r="A131" s="133">
        <v>129</v>
      </c>
      <c r="B131" s="93" t="s">
        <v>4</v>
      </c>
      <c r="C131" s="93" t="s">
        <v>442</v>
      </c>
      <c r="D131" s="93" t="s">
        <v>333</v>
      </c>
      <c r="E131" s="93" t="s">
        <v>341</v>
      </c>
      <c r="F131" s="110">
        <v>0.2</v>
      </c>
      <c r="G131" s="110">
        <f t="shared" si="6"/>
        <v>0.2</v>
      </c>
      <c r="H131" s="110">
        <f>G131*汇总1!$V$40</f>
        <v>0.071731354437069</v>
      </c>
      <c r="I131" s="141"/>
    </row>
    <row r="132" ht="15.6" spans="1:9">
      <c r="A132" s="133">
        <v>130</v>
      </c>
      <c r="B132" s="93" t="s">
        <v>4</v>
      </c>
      <c r="C132" s="93" t="s">
        <v>442</v>
      </c>
      <c r="D132" s="93" t="s">
        <v>449</v>
      </c>
      <c r="E132" s="93" t="s">
        <v>341</v>
      </c>
      <c r="F132" s="110">
        <v>0.2</v>
      </c>
      <c r="G132" s="110">
        <f t="shared" si="6"/>
        <v>0.2</v>
      </c>
      <c r="H132" s="110">
        <f>G132*汇总1!$V$40</f>
        <v>0.071731354437069</v>
      </c>
      <c r="I132" s="98"/>
    </row>
    <row r="133" ht="15.6" spans="1:9">
      <c r="A133" s="133">
        <v>131</v>
      </c>
      <c r="B133" s="62" t="s">
        <v>4</v>
      </c>
      <c r="C133" s="93" t="s">
        <v>442</v>
      </c>
      <c r="D133" s="62" t="s">
        <v>450</v>
      </c>
      <c r="E133" s="93" t="s">
        <v>341</v>
      </c>
      <c r="F133" s="63">
        <v>0.2</v>
      </c>
      <c r="G133" s="110">
        <f t="shared" si="6"/>
        <v>0.2</v>
      </c>
      <c r="H133" s="110">
        <f>G133*汇总1!$V$40</f>
        <v>0.071731354437069</v>
      </c>
      <c r="I133" s="98"/>
    </row>
    <row r="134" ht="15.6" spans="1:9">
      <c r="A134" s="133">
        <v>132</v>
      </c>
      <c r="B134" s="93" t="s">
        <v>4</v>
      </c>
      <c r="C134" s="93" t="s">
        <v>442</v>
      </c>
      <c r="D134" s="93" t="s">
        <v>451</v>
      </c>
      <c r="E134" s="93" t="s">
        <v>341</v>
      </c>
      <c r="F134" s="110">
        <v>0.2</v>
      </c>
      <c r="G134" s="110">
        <f t="shared" si="6"/>
        <v>0.2</v>
      </c>
      <c r="H134" s="110">
        <f>G134*汇总1!$V$40</f>
        <v>0.071731354437069</v>
      </c>
      <c r="I134" s="98"/>
    </row>
    <row r="135" ht="15.6" spans="1:9">
      <c r="A135" s="133">
        <v>133</v>
      </c>
      <c r="B135" s="62" t="s">
        <v>4</v>
      </c>
      <c r="C135" s="93" t="s">
        <v>442</v>
      </c>
      <c r="D135" s="62" t="s">
        <v>452</v>
      </c>
      <c r="E135" s="93" t="s">
        <v>341</v>
      </c>
      <c r="F135" s="63">
        <v>0.2</v>
      </c>
      <c r="G135" s="110">
        <f t="shared" si="6"/>
        <v>0.2</v>
      </c>
      <c r="H135" s="110">
        <f>G135*汇总1!$V$40</f>
        <v>0.071731354437069</v>
      </c>
      <c r="I135" s="98"/>
    </row>
    <row r="136" ht="31.2" spans="1:9">
      <c r="A136" s="133">
        <v>134</v>
      </c>
      <c r="B136" s="62" t="s">
        <v>4</v>
      </c>
      <c r="C136" s="93" t="s">
        <v>453</v>
      </c>
      <c r="D136" s="62" t="s">
        <v>335</v>
      </c>
      <c r="E136" s="93" t="s">
        <v>341</v>
      </c>
      <c r="F136" s="63">
        <v>1</v>
      </c>
      <c r="G136" s="110">
        <v>0.5</v>
      </c>
      <c r="H136" s="110">
        <f>G136*汇总1!$V$40</f>
        <v>0.179328386092672</v>
      </c>
      <c r="I136" s="93" t="s">
        <v>454</v>
      </c>
    </row>
    <row r="137" ht="15.6" spans="1:9">
      <c r="A137" s="133">
        <v>135</v>
      </c>
      <c r="B137" s="93" t="s">
        <v>4</v>
      </c>
      <c r="C137" s="93" t="s">
        <v>455</v>
      </c>
      <c r="D137" s="93" t="s">
        <v>319</v>
      </c>
      <c r="E137" s="93" t="s">
        <v>341</v>
      </c>
      <c r="F137" s="110">
        <v>0.5</v>
      </c>
      <c r="G137" s="110">
        <f t="shared" ref="G137:G144" si="7">F137</f>
        <v>0.5</v>
      </c>
      <c r="H137" s="110">
        <f>G137*汇总1!$V$40</f>
        <v>0.179328386092672</v>
      </c>
      <c r="I137" s="98"/>
    </row>
    <row r="138" ht="15.6" spans="1:9">
      <c r="A138" s="133">
        <v>136</v>
      </c>
      <c r="B138" s="62" t="s">
        <v>4</v>
      </c>
      <c r="C138" s="93" t="s">
        <v>455</v>
      </c>
      <c r="D138" s="61" t="s">
        <v>456</v>
      </c>
      <c r="E138" s="93" t="s">
        <v>341</v>
      </c>
      <c r="F138" s="63">
        <v>0.5</v>
      </c>
      <c r="G138" s="110">
        <f t="shared" si="7"/>
        <v>0.5</v>
      </c>
      <c r="H138" s="110">
        <f>G138*汇总1!$V$40</f>
        <v>0.179328386092672</v>
      </c>
      <c r="I138" s="98"/>
    </row>
    <row r="139" ht="15.6" spans="1:9">
      <c r="A139" s="133">
        <v>137</v>
      </c>
      <c r="B139" s="93" t="s">
        <v>4</v>
      </c>
      <c r="C139" s="93" t="s">
        <v>455</v>
      </c>
      <c r="D139" s="93" t="s">
        <v>325</v>
      </c>
      <c r="E139" s="93" t="s">
        <v>341</v>
      </c>
      <c r="F139" s="110">
        <v>0.5</v>
      </c>
      <c r="G139" s="110">
        <f t="shared" si="7"/>
        <v>0.5</v>
      </c>
      <c r="H139" s="110">
        <f>G139*汇总1!$V$40</f>
        <v>0.179328386092672</v>
      </c>
      <c r="I139" s="98"/>
    </row>
    <row r="140" ht="15.6" spans="1:9">
      <c r="A140" s="133">
        <v>138</v>
      </c>
      <c r="B140" s="93" t="s">
        <v>4</v>
      </c>
      <c r="C140" s="93" t="s">
        <v>457</v>
      </c>
      <c r="D140" s="93" t="s">
        <v>458</v>
      </c>
      <c r="E140" s="93" t="s">
        <v>341</v>
      </c>
      <c r="F140" s="110">
        <v>0.5</v>
      </c>
      <c r="G140" s="110">
        <f t="shared" si="7"/>
        <v>0.5</v>
      </c>
      <c r="H140" s="110">
        <f>G140*汇总1!$V$40</f>
        <v>0.179328386092672</v>
      </c>
      <c r="I140" s="98"/>
    </row>
    <row r="141" ht="15.6" spans="1:9">
      <c r="A141" s="133">
        <v>139</v>
      </c>
      <c r="B141" s="93" t="s">
        <v>4</v>
      </c>
      <c r="C141" s="93" t="s">
        <v>459</v>
      </c>
      <c r="D141" s="62" t="s">
        <v>460</v>
      </c>
      <c r="E141" s="93" t="s">
        <v>341</v>
      </c>
      <c r="F141" s="63">
        <v>1</v>
      </c>
      <c r="G141" s="110">
        <f t="shared" si="7"/>
        <v>1</v>
      </c>
      <c r="H141" s="110">
        <f>G141*汇总1!$V$40</f>
        <v>0.358656772185345</v>
      </c>
      <c r="I141" s="141"/>
    </row>
    <row r="142" ht="15.6" spans="1:9">
      <c r="A142" s="133">
        <v>140</v>
      </c>
      <c r="B142" s="93" t="s">
        <v>4</v>
      </c>
      <c r="C142" s="93" t="s">
        <v>461</v>
      </c>
      <c r="D142" s="93" t="s">
        <v>462</v>
      </c>
      <c r="E142" s="93" t="s">
        <v>341</v>
      </c>
      <c r="F142" s="110">
        <v>0.2</v>
      </c>
      <c r="G142" s="110">
        <f t="shared" si="7"/>
        <v>0.2</v>
      </c>
      <c r="H142" s="110">
        <f>G142*汇总1!$V$40</f>
        <v>0.071731354437069</v>
      </c>
      <c r="I142" s="98"/>
    </row>
    <row r="143" ht="15.6" spans="1:9">
      <c r="A143" s="133">
        <v>141</v>
      </c>
      <c r="B143" s="93" t="s">
        <v>4</v>
      </c>
      <c r="C143" s="93" t="s">
        <v>459</v>
      </c>
      <c r="D143" s="93" t="s">
        <v>463</v>
      </c>
      <c r="E143" s="93" t="s">
        <v>341</v>
      </c>
      <c r="F143" s="110">
        <v>1</v>
      </c>
      <c r="G143" s="110">
        <f t="shared" si="7"/>
        <v>1</v>
      </c>
      <c r="H143" s="110">
        <f>G143*汇总1!$V$40</f>
        <v>0.358656772185345</v>
      </c>
      <c r="I143" s="98"/>
    </row>
    <row r="144" ht="15.6" spans="1:9">
      <c r="A144" s="133">
        <v>142</v>
      </c>
      <c r="B144" s="93" t="s">
        <v>4</v>
      </c>
      <c r="C144" s="93" t="s">
        <v>442</v>
      </c>
      <c r="D144" s="62" t="s">
        <v>329</v>
      </c>
      <c r="E144" s="93" t="s">
        <v>341</v>
      </c>
      <c r="F144" s="63">
        <v>0.2</v>
      </c>
      <c r="G144" s="110">
        <f t="shared" si="7"/>
        <v>0.2</v>
      </c>
      <c r="H144" s="110">
        <f>G144*汇总1!$V$40</f>
        <v>0.071731354437069</v>
      </c>
      <c r="I144" s="98"/>
    </row>
    <row r="145" ht="15.6" spans="1:9">
      <c r="A145" s="133">
        <v>143</v>
      </c>
      <c r="B145" s="93" t="s">
        <v>4</v>
      </c>
      <c r="C145" s="93" t="s">
        <v>464</v>
      </c>
      <c r="D145" s="93" t="s">
        <v>451</v>
      </c>
      <c r="E145" s="93" t="s">
        <v>341</v>
      </c>
      <c r="F145" s="63">
        <v>0.2</v>
      </c>
      <c r="G145" s="110">
        <v>0.2</v>
      </c>
      <c r="H145" s="110">
        <f>G145*汇总1!$V$40</f>
        <v>0.071731354437069</v>
      </c>
      <c r="I145" s="141"/>
    </row>
    <row r="146" ht="15.6" spans="1:9">
      <c r="A146" s="133">
        <v>144</v>
      </c>
      <c r="B146" s="62" t="s">
        <v>4</v>
      </c>
      <c r="C146" s="93" t="s">
        <v>464</v>
      </c>
      <c r="D146" s="62" t="s">
        <v>465</v>
      </c>
      <c r="E146" s="93" t="s">
        <v>341</v>
      </c>
      <c r="F146" s="63">
        <v>0.2</v>
      </c>
      <c r="G146" s="110">
        <v>0.2</v>
      </c>
      <c r="H146" s="110">
        <f>G146*汇总1!$V$40</f>
        <v>0.071731354437069</v>
      </c>
      <c r="I146" s="141"/>
    </row>
    <row r="147" ht="15.6" spans="1:9">
      <c r="A147" s="133">
        <v>145</v>
      </c>
      <c r="B147" s="93" t="s">
        <v>4</v>
      </c>
      <c r="C147" s="93" t="s">
        <v>466</v>
      </c>
      <c r="D147" s="93" t="s">
        <v>462</v>
      </c>
      <c r="E147" s="93" t="s">
        <v>341</v>
      </c>
      <c r="F147" s="63">
        <v>0.2</v>
      </c>
      <c r="G147" s="110">
        <f>F147</f>
        <v>0.2</v>
      </c>
      <c r="H147" s="110">
        <f>G147*汇总1!$V$40</f>
        <v>0.071731354437069</v>
      </c>
      <c r="I147" s="141"/>
    </row>
    <row r="148" ht="15.6" spans="1:9">
      <c r="A148" s="133">
        <v>146</v>
      </c>
      <c r="B148" s="62" t="s">
        <v>4</v>
      </c>
      <c r="C148" s="93" t="s">
        <v>466</v>
      </c>
      <c r="D148" s="93" t="s">
        <v>467</v>
      </c>
      <c r="E148" s="93" t="s">
        <v>341</v>
      </c>
      <c r="F148" s="63">
        <v>0.2</v>
      </c>
      <c r="G148" s="110">
        <f>F148</f>
        <v>0.2</v>
      </c>
      <c r="H148" s="110">
        <f>G148*汇总1!$V$40</f>
        <v>0.071731354437069</v>
      </c>
      <c r="I148" s="98"/>
    </row>
    <row r="149" ht="31" customHeight="1" spans="1:9">
      <c r="A149" s="133">
        <v>147</v>
      </c>
      <c r="B149" s="133" t="s">
        <v>4</v>
      </c>
      <c r="C149" s="133" t="s">
        <v>461</v>
      </c>
      <c r="D149" s="133" t="s">
        <v>468</v>
      </c>
      <c r="E149" s="93" t="s">
        <v>341</v>
      </c>
      <c r="F149" s="110">
        <v>0.2</v>
      </c>
      <c r="G149" s="110">
        <v>0.2</v>
      </c>
      <c r="H149" s="110">
        <f>G149*汇总1!$V$40</f>
        <v>0.071731354437069</v>
      </c>
      <c r="I149" s="102" t="s">
        <v>416</v>
      </c>
    </row>
    <row r="150" ht="31" customHeight="1" spans="1:9">
      <c r="A150" s="133">
        <v>148</v>
      </c>
      <c r="B150" s="133" t="s">
        <v>4</v>
      </c>
      <c r="C150" s="133" t="s">
        <v>469</v>
      </c>
      <c r="D150" s="133" t="s">
        <v>329</v>
      </c>
      <c r="E150" s="93" t="s">
        <v>341</v>
      </c>
      <c r="F150" s="110">
        <v>0.5</v>
      </c>
      <c r="G150" s="110">
        <v>0.5</v>
      </c>
      <c r="H150" s="110">
        <f>G150*汇总1!$V$40</f>
        <v>0.179328386092672</v>
      </c>
      <c r="I150" s="102" t="s">
        <v>416</v>
      </c>
    </row>
    <row r="151" ht="31" customHeight="1" spans="1:9">
      <c r="A151" s="133"/>
      <c r="B151" s="142"/>
      <c r="C151" s="142"/>
      <c r="D151" s="142"/>
      <c r="E151" s="93"/>
      <c r="F151" s="110">
        <f>SUM(F3:F150)</f>
        <v>68.5000000000002</v>
      </c>
      <c r="G151" s="110">
        <f>SUM(G3:G150)</f>
        <v>64.6000000000002</v>
      </c>
      <c r="H151" s="110">
        <f>SUM(H3:H150)</f>
        <v>23.1692274831733</v>
      </c>
      <c r="I151" s="102"/>
    </row>
  </sheetData>
  <sheetProtection formatCells="0" formatColumns="0" formatRows="0" insertRows="0" insertColumns="0" insertHyperlinks="0" deleteColumns="0" deleteRows="0" sort="0" autoFilter="0" pivotTables="0"/>
  <autoFilter xmlns:etc="http://www.wps.cn/officeDocument/2017/etCustomData" ref="A2:I151" etc:filterBottomFollowUsedRange="0">
    <extLst>
      <etc:autoFilterAnalysis etc:version="v1" etc:showPane="0"/>
    </extLst>
  </autoFilter>
  <mergeCells count="1">
    <mergeCell ref="A1:I1"/>
  </mergeCells>
  <pageMargins left="0.751388888888889" right="0.751388888888889" top="1" bottom="1" header="0.5" footer="0.5"/>
  <pageSetup paperSize="9" scale="54"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zoomScale="130" zoomScaleNormal="130" workbookViewId="0">
      <selection activeCell="J8" sqref="J8"/>
    </sheetView>
  </sheetViews>
  <sheetFormatPr defaultColWidth="9" defaultRowHeight="14.4" outlineLevelRow="3" outlineLevelCol="7"/>
  <cols>
    <col min="1" max="1" width="4.37962962962963" style="118" customWidth="1"/>
    <col min="2" max="2" width="7.55555555555556" style="118" customWidth="1"/>
    <col min="3" max="3" width="14.6296296296296" style="118" customWidth="1"/>
    <col min="4" max="4" width="16.3796296296296" style="118" customWidth="1"/>
    <col min="5" max="5" width="18.8888888888889" style="118" customWidth="1"/>
    <col min="6" max="7" width="17.3518518518519" style="118" customWidth="1"/>
    <col min="8" max="8" width="10" style="118" customWidth="1"/>
    <col min="9" max="16384" width="9" style="118"/>
  </cols>
  <sheetData>
    <row r="1" s="106" customFormat="1" ht="52" customHeight="1" spans="1:8">
      <c r="A1" s="109" t="s">
        <v>470</v>
      </c>
      <c r="B1" s="109"/>
      <c r="C1" s="109"/>
      <c r="D1" s="109"/>
      <c r="E1" s="109"/>
      <c r="F1" s="109"/>
      <c r="G1" s="109"/>
      <c r="H1" s="109"/>
    </row>
    <row r="2" s="117" customFormat="1" ht="24" spans="1:8">
      <c r="A2" s="9" t="s">
        <v>2</v>
      </c>
      <c r="B2" s="9" t="s">
        <v>46</v>
      </c>
      <c r="C2" s="9" t="s">
        <v>47</v>
      </c>
      <c r="D2" s="9" t="s">
        <v>48</v>
      </c>
      <c r="E2" s="9" t="s">
        <v>60</v>
      </c>
      <c r="F2" s="9" t="s">
        <v>52</v>
      </c>
      <c r="G2" s="9" t="s">
        <v>64</v>
      </c>
      <c r="H2" s="9" t="s">
        <v>54</v>
      </c>
    </row>
    <row r="3" s="106" customFormat="1" ht="31.2" spans="1:8">
      <c r="A3" s="93">
        <v>1</v>
      </c>
      <c r="B3" s="93" t="s">
        <v>7</v>
      </c>
      <c r="C3" s="93" t="s">
        <v>471</v>
      </c>
      <c r="D3" s="93" t="s">
        <v>239</v>
      </c>
      <c r="E3" s="93" t="s">
        <v>472</v>
      </c>
      <c r="F3" s="63">
        <v>50</v>
      </c>
      <c r="G3" s="110">
        <v>50</v>
      </c>
      <c r="H3" s="111">
        <f>G3*汇总1!$V$40</f>
        <v>17.9328386092672</v>
      </c>
    </row>
    <row r="4" ht="37" customHeight="1" spans="1:8">
      <c r="A4" s="119" t="s">
        <v>337</v>
      </c>
      <c r="B4" s="120"/>
      <c r="C4" s="120"/>
      <c r="D4" s="120"/>
      <c r="E4" s="121"/>
      <c r="F4" s="122">
        <f>SUM(F3:F3)</f>
        <v>50</v>
      </c>
      <c r="G4" s="122">
        <f>SUM(G3:G3)</f>
        <v>50</v>
      </c>
      <c r="H4" s="17">
        <f>G4*汇总1!$V$40</f>
        <v>17.9328386092672</v>
      </c>
    </row>
  </sheetData>
  <sheetProtection formatCells="0" formatColumns="0" formatRows="0" insertRows="0" insertColumns="0" insertHyperlinks="0" deleteColumns="0" deleteRows="0" sort="0" autoFilter="0" pivotTables="0"/>
  <autoFilter xmlns:etc="http://www.wps.cn/officeDocument/2017/etCustomData" ref="A2:H4" etc:filterBottomFollowUsedRange="0">
    <extLst>
      <etc:autoFilterAnalysis etc:version="v1" etc:showPane="0"/>
    </extLst>
  </autoFilter>
  <mergeCells count="2">
    <mergeCell ref="A1:H1"/>
    <mergeCell ref="A4:D4"/>
  </mergeCells>
  <printOptions horizontalCentered="1"/>
  <pageMargins left="0.751388888888889" right="0.751388888888889" top="1" bottom="1" header="0.5" footer="0.5"/>
  <pageSetup paperSize="9" scale="81" fitToHeight="0" orientation="landscape"/>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115" zoomScaleNormal="115" workbookViewId="0">
      <selection activeCell="P17" sqref="P17"/>
    </sheetView>
  </sheetViews>
  <sheetFormatPr defaultColWidth="9" defaultRowHeight="14.4" outlineLevelCol="7"/>
  <cols>
    <col min="1" max="1" width="5.62962962962963" style="116" customWidth="1"/>
    <col min="2" max="2" width="8.37962962962963" style="116" customWidth="1"/>
    <col min="3" max="4" width="23.1388888888889" style="116" customWidth="1"/>
    <col min="5" max="5" width="25.3796296296296" style="116" customWidth="1"/>
    <col min="6" max="7" width="16.3333333333333" style="106" customWidth="1"/>
    <col min="8" max="8" width="12.4166666666667" style="116" customWidth="1"/>
    <col min="9" max="16384" width="9" style="116"/>
  </cols>
  <sheetData>
    <row r="1" ht="47" customHeight="1" spans="1:8">
      <c r="A1" s="109" t="s">
        <v>473</v>
      </c>
      <c r="B1" s="109"/>
      <c r="C1" s="109"/>
      <c r="D1" s="109"/>
      <c r="E1" s="109"/>
      <c r="F1" s="109"/>
      <c r="G1" s="109"/>
      <c r="H1" s="109"/>
    </row>
    <row r="2" ht="31.2" spans="1:8">
      <c r="A2" s="7" t="s">
        <v>2</v>
      </c>
      <c r="B2" s="7" t="s">
        <v>46</v>
      </c>
      <c r="C2" s="7" t="s">
        <v>47</v>
      </c>
      <c r="D2" s="7" t="s">
        <v>48</v>
      </c>
      <c r="E2" s="7" t="s">
        <v>60</v>
      </c>
      <c r="F2" s="7" t="s">
        <v>52</v>
      </c>
      <c r="G2" s="7" t="s">
        <v>64</v>
      </c>
      <c r="H2" s="7" t="s">
        <v>54</v>
      </c>
    </row>
    <row r="3" ht="31" customHeight="1" spans="1:8">
      <c r="A3" s="93">
        <v>1</v>
      </c>
      <c r="B3" s="64" t="s">
        <v>7</v>
      </c>
      <c r="C3" s="64" t="s">
        <v>474</v>
      </c>
      <c r="D3" s="64" t="s">
        <v>475</v>
      </c>
      <c r="E3" s="64" t="s">
        <v>476</v>
      </c>
      <c r="F3" s="110">
        <v>10</v>
      </c>
      <c r="G3" s="110">
        <f t="shared" ref="G3:G9" si="0">F3</f>
        <v>10</v>
      </c>
      <c r="H3" s="111">
        <f>G3*汇总1!$V$40</f>
        <v>3.58656772185345</v>
      </c>
    </row>
    <row r="4" ht="31" customHeight="1" spans="1:8">
      <c r="A4" s="93">
        <v>2</v>
      </c>
      <c r="B4" s="64" t="s">
        <v>7</v>
      </c>
      <c r="C4" s="64" t="s">
        <v>474</v>
      </c>
      <c r="D4" s="64" t="s">
        <v>477</v>
      </c>
      <c r="E4" s="64" t="s">
        <v>476</v>
      </c>
      <c r="F4" s="110">
        <v>10</v>
      </c>
      <c r="G4" s="110">
        <f t="shared" si="0"/>
        <v>10</v>
      </c>
      <c r="H4" s="111">
        <f>G4*汇总1!$V$40</f>
        <v>3.58656772185345</v>
      </c>
    </row>
    <row r="5" ht="31" customHeight="1" spans="1:8">
      <c r="A5" s="93">
        <v>3</v>
      </c>
      <c r="B5" s="64" t="s">
        <v>7</v>
      </c>
      <c r="C5" s="64" t="s">
        <v>474</v>
      </c>
      <c r="D5" s="64" t="s">
        <v>478</v>
      </c>
      <c r="E5" s="64" t="s">
        <v>476</v>
      </c>
      <c r="F5" s="110">
        <v>10</v>
      </c>
      <c r="G5" s="110">
        <f t="shared" si="0"/>
        <v>10</v>
      </c>
      <c r="H5" s="111">
        <f>G5*汇总1!$V$40</f>
        <v>3.58656772185345</v>
      </c>
    </row>
    <row r="6" ht="31" customHeight="1" spans="1:8">
      <c r="A6" s="93">
        <v>4</v>
      </c>
      <c r="B6" s="64" t="s">
        <v>7</v>
      </c>
      <c r="C6" s="64" t="s">
        <v>474</v>
      </c>
      <c r="D6" s="64" t="s">
        <v>479</v>
      </c>
      <c r="E6" s="64" t="s">
        <v>476</v>
      </c>
      <c r="F6" s="110">
        <v>10</v>
      </c>
      <c r="G6" s="110">
        <f t="shared" si="0"/>
        <v>10</v>
      </c>
      <c r="H6" s="111">
        <f>G6*汇总1!$V$40</f>
        <v>3.58656772185345</v>
      </c>
    </row>
    <row r="7" ht="31" customHeight="1" spans="1:8">
      <c r="A7" s="93">
        <v>5</v>
      </c>
      <c r="B7" s="64" t="s">
        <v>7</v>
      </c>
      <c r="C7" s="64" t="s">
        <v>474</v>
      </c>
      <c r="D7" s="64" t="s">
        <v>480</v>
      </c>
      <c r="E7" s="64" t="s">
        <v>476</v>
      </c>
      <c r="F7" s="110">
        <v>10</v>
      </c>
      <c r="G7" s="110">
        <f t="shared" si="0"/>
        <v>10</v>
      </c>
      <c r="H7" s="111">
        <f>G7*汇总1!$V$40</f>
        <v>3.58656772185345</v>
      </c>
    </row>
    <row r="8" ht="31" customHeight="1" spans="1:8">
      <c r="A8" s="93">
        <v>6</v>
      </c>
      <c r="B8" s="64" t="s">
        <v>7</v>
      </c>
      <c r="C8" s="64" t="s">
        <v>474</v>
      </c>
      <c r="D8" s="64" t="s">
        <v>481</v>
      </c>
      <c r="E8" s="64" t="s">
        <v>476</v>
      </c>
      <c r="F8" s="110">
        <v>10</v>
      </c>
      <c r="G8" s="110">
        <f t="shared" si="0"/>
        <v>10</v>
      </c>
      <c r="H8" s="111">
        <f>G8*汇总1!$V$40</f>
        <v>3.58656772185345</v>
      </c>
    </row>
    <row r="9" ht="31" customHeight="1" spans="1:8">
      <c r="A9" s="93">
        <v>7</v>
      </c>
      <c r="B9" s="64" t="s">
        <v>5</v>
      </c>
      <c r="C9" s="64" t="s">
        <v>474</v>
      </c>
      <c r="D9" s="64" t="s">
        <v>426</v>
      </c>
      <c r="E9" s="64" t="s">
        <v>482</v>
      </c>
      <c r="F9" s="110">
        <v>10</v>
      </c>
      <c r="G9" s="110">
        <f t="shared" si="0"/>
        <v>10</v>
      </c>
      <c r="H9" s="110">
        <f>G9*汇总1!$V$40</f>
        <v>3.58656772185345</v>
      </c>
    </row>
    <row r="10" ht="31" customHeight="1" spans="1:8">
      <c r="A10" s="112"/>
      <c r="B10" s="113" t="s">
        <v>8</v>
      </c>
      <c r="C10" s="114"/>
      <c r="D10" s="114"/>
      <c r="E10" s="115"/>
      <c r="F10" s="110">
        <f>SUM(F3:F9)</f>
        <v>70</v>
      </c>
      <c r="G10" s="110">
        <f>SUM(G3:G9)</f>
        <v>70</v>
      </c>
      <c r="H10" s="110">
        <f>SUM(H3:H9)</f>
        <v>25.1059740529741</v>
      </c>
    </row>
  </sheetData>
  <sheetProtection formatCells="0" formatColumns="0" formatRows="0" insertRows="0" insertColumns="0" insertHyperlinks="0" deleteColumns="0" deleteRows="0" sort="0" autoFilter="0" pivotTables="0"/>
  <autoFilter xmlns:etc="http://www.wps.cn/officeDocument/2017/etCustomData" ref="A2:H10" etc:filterBottomFollowUsedRange="0">
    <extLst>
      <etc:autoFilterAnalysis etc:version="v1" etc:showPane="0"/>
    </extLst>
  </autoFilter>
  <mergeCells count="2">
    <mergeCell ref="A1:H1"/>
    <mergeCell ref="B10:E10"/>
  </mergeCells>
  <pageMargins left="0.751388888888889" right="0.751388888888889" top="0.471527777777778" bottom="0.668055555555556" header="0.313888888888889" footer="0.5"/>
  <pageSetup paperSize="9" scale="64" fitToHeight="0" orientation="landscape"/>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zoomScale="115" zoomScaleNormal="115" workbookViewId="0">
      <selection activeCell="S43" sqref="S43"/>
    </sheetView>
  </sheetViews>
  <sheetFormatPr defaultColWidth="9" defaultRowHeight="14.4" outlineLevelRow="3" outlineLevelCol="7"/>
  <cols>
    <col min="1" max="1" width="6.02777777777778" style="107" customWidth="1"/>
    <col min="2" max="2" width="7.76851851851852" style="107" customWidth="1"/>
    <col min="3" max="3" width="18.0925925925926" style="107" customWidth="1"/>
    <col min="4" max="4" width="32.2222222222222" style="108" customWidth="1"/>
    <col min="5" max="5" width="25.3796296296296" style="107" customWidth="1"/>
    <col min="6" max="6" width="16.0277777777778" style="106" customWidth="1"/>
    <col min="7" max="7" width="15.2314814814815" style="106" customWidth="1"/>
    <col min="8" max="8" width="12.6296296296296" style="107" customWidth="1"/>
    <col min="9" max="16374" width="9" style="107"/>
    <col min="16381" max="16384" width="9" style="107"/>
  </cols>
  <sheetData>
    <row r="1" ht="52" customHeight="1" spans="1:8">
      <c r="A1" s="109" t="s">
        <v>483</v>
      </c>
      <c r="B1" s="109"/>
      <c r="C1" s="109"/>
      <c r="D1" s="109"/>
      <c r="E1" s="109"/>
      <c r="F1" s="109"/>
      <c r="G1" s="109"/>
      <c r="H1" s="109"/>
    </row>
    <row r="2" s="106" customFormat="1" ht="43" customHeight="1" spans="1:8">
      <c r="A2" s="7" t="s">
        <v>2</v>
      </c>
      <c r="B2" s="7" t="s">
        <v>46</v>
      </c>
      <c r="C2" s="7" t="s">
        <v>47</v>
      </c>
      <c r="D2" s="7" t="s">
        <v>48</v>
      </c>
      <c r="E2" s="7" t="s">
        <v>60</v>
      </c>
      <c r="F2" s="7" t="s">
        <v>52</v>
      </c>
      <c r="G2" s="7" t="s">
        <v>64</v>
      </c>
      <c r="H2" s="7" t="s">
        <v>54</v>
      </c>
    </row>
    <row r="3" ht="57" customHeight="1" spans="1:8">
      <c r="A3" s="93">
        <v>1</v>
      </c>
      <c r="B3" s="64" t="s">
        <v>7</v>
      </c>
      <c r="C3" s="64" t="s">
        <v>484</v>
      </c>
      <c r="D3" s="64" t="s">
        <v>485</v>
      </c>
      <c r="E3" s="64" t="s">
        <v>486</v>
      </c>
      <c r="F3" s="66">
        <v>50</v>
      </c>
      <c r="G3" s="110">
        <f>F3</f>
        <v>50</v>
      </c>
      <c r="H3" s="111">
        <f>G3*汇总1!$V$40</f>
        <v>17.9328386092672</v>
      </c>
    </row>
    <row r="4" ht="35" customHeight="1" spans="1:8">
      <c r="A4" s="112"/>
      <c r="B4" s="113" t="s">
        <v>337</v>
      </c>
      <c r="C4" s="114"/>
      <c r="D4" s="114"/>
      <c r="E4" s="115"/>
      <c r="F4" s="110">
        <f>SUM(F3:F3)</f>
        <v>50</v>
      </c>
      <c r="G4" s="110">
        <f>SUM(G3:G3)</f>
        <v>50</v>
      </c>
      <c r="H4" s="111">
        <f>G4*汇总1!$V$40</f>
        <v>17.9328386092672</v>
      </c>
    </row>
  </sheetData>
  <sheetProtection formatCells="0" formatColumns="0" formatRows="0" insertRows="0" insertColumns="0" insertHyperlinks="0" deleteColumns="0" deleteRows="0" sort="0" autoFilter="0" pivotTables="0"/>
  <autoFilter xmlns:etc="http://www.wps.cn/officeDocument/2017/etCustomData" ref="A2:H4" etc:filterBottomFollowUsedRange="0">
    <extLst>
      <etc:autoFilterAnalysis etc:version="v1" etc:showPane="0"/>
    </extLst>
  </autoFilter>
  <mergeCells count="2">
    <mergeCell ref="A1:H1"/>
    <mergeCell ref="B4:E4"/>
  </mergeCells>
  <pageMargins left="0.751388888888889" right="0.751388888888889" top="1" bottom="1" header="0.5" footer="0.5"/>
  <pageSetup paperSize="9" scale="63" fitToHeight="0" orientation="landscape"/>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2"/>
  <sheetViews>
    <sheetView workbookViewId="0">
      <selection activeCell="P17" sqref="P17"/>
    </sheetView>
  </sheetViews>
  <sheetFormatPr defaultColWidth="9" defaultRowHeight="14.4"/>
  <cols>
    <col min="1" max="1" width="7.11111111111111" customWidth="1"/>
    <col min="2" max="2" width="9.11111111111111" customWidth="1"/>
    <col min="3" max="3" width="31" customWidth="1"/>
    <col min="4" max="4" width="40" customWidth="1"/>
    <col min="5" max="5" width="30.2222222222222" customWidth="1"/>
    <col min="6" max="6" width="14.6666666666667" customWidth="1"/>
    <col min="7" max="7" width="10.75" customWidth="1"/>
    <col min="8" max="8" width="10.3333333333333" customWidth="1"/>
    <col min="9" max="9" width="13.1111111111111" style="52" customWidth="1"/>
  </cols>
  <sheetData>
    <row r="1" ht="38" customHeight="1" spans="1:9">
      <c r="A1" s="73" t="s">
        <v>487</v>
      </c>
      <c r="B1" s="73"/>
      <c r="C1" s="73"/>
      <c r="D1" s="73"/>
      <c r="E1" s="73"/>
      <c r="F1" s="73"/>
      <c r="G1" s="73"/>
      <c r="H1" s="73"/>
      <c r="I1" s="73"/>
    </row>
    <row r="2" ht="46.8" spans="1:9">
      <c r="A2" s="74" t="s">
        <v>2</v>
      </c>
      <c r="B2" s="74" t="s">
        <v>46</v>
      </c>
      <c r="C2" s="74" t="s">
        <v>47</v>
      </c>
      <c r="D2" s="74" t="s">
        <v>48</v>
      </c>
      <c r="E2" s="74" t="s">
        <v>60</v>
      </c>
      <c r="F2" s="74" t="s">
        <v>488</v>
      </c>
      <c r="G2" s="75" t="s">
        <v>38</v>
      </c>
      <c r="H2" s="7" t="s">
        <v>54</v>
      </c>
      <c r="I2" s="7" t="s">
        <v>65</v>
      </c>
    </row>
    <row r="3" ht="15.6" spans="1:9">
      <c r="A3" s="76">
        <v>1</v>
      </c>
      <c r="B3" s="76" t="s">
        <v>7</v>
      </c>
      <c r="C3" s="77" t="s">
        <v>32</v>
      </c>
      <c r="D3" s="77" t="s">
        <v>489</v>
      </c>
      <c r="E3" s="77" t="s">
        <v>32</v>
      </c>
      <c r="F3" s="77">
        <v>2</v>
      </c>
      <c r="G3" s="78">
        <v>2</v>
      </c>
      <c r="H3" s="79">
        <f>G3*汇总1!$V$40</f>
        <v>0.71731354437069</v>
      </c>
      <c r="I3" s="80"/>
    </row>
    <row r="4" ht="15.6" spans="1:9">
      <c r="A4" s="76">
        <v>2</v>
      </c>
      <c r="B4" s="76" t="s">
        <v>7</v>
      </c>
      <c r="C4" s="77" t="s">
        <v>32</v>
      </c>
      <c r="D4" s="77" t="s">
        <v>349</v>
      </c>
      <c r="E4" s="77" t="s">
        <v>32</v>
      </c>
      <c r="F4" s="77">
        <v>2</v>
      </c>
      <c r="G4" s="78">
        <v>2</v>
      </c>
      <c r="H4" s="79">
        <f>G4*汇总1!$V$40</f>
        <v>0.71731354437069</v>
      </c>
      <c r="I4" s="80"/>
    </row>
    <row r="5" ht="15.6" spans="1:9">
      <c r="A5" s="76">
        <v>3</v>
      </c>
      <c r="B5" s="76" t="s">
        <v>7</v>
      </c>
      <c r="C5" s="77" t="s">
        <v>32</v>
      </c>
      <c r="D5" s="77" t="s">
        <v>490</v>
      </c>
      <c r="E5" s="77" t="s">
        <v>32</v>
      </c>
      <c r="F5" s="77">
        <v>2</v>
      </c>
      <c r="G5" s="78">
        <v>2</v>
      </c>
      <c r="H5" s="79">
        <f>G5*汇总1!$V$40</f>
        <v>0.71731354437069</v>
      </c>
      <c r="I5" s="80"/>
    </row>
    <row r="6" ht="15.6" spans="1:9">
      <c r="A6" s="76">
        <v>4</v>
      </c>
      <c r="B6" s="76" t="s">
        <v>7</v>
      </c>
      <c r="C6" s="77" t="s">
        <v>32</v>
      </c>
      <c r="D6" s="77" t="s">
        <v>357</v>
      </c>
      <c r="E6" s="77" t="s">
        <v>32</v>
      </c>
      <c r="F6" s="77">
        <v>2</v>
      </c>
      <c r="G6" s="78">
        <v>2</v>
      </c>
      <c r="H6" s="79">
        <f>G6*汇总1!$V$40</f>
        <v>0.71731354437069</v>
      </c>
      <c r="I6" s="80"/>
    </row>
    <row r="7" ht="15.6" spans="1:9">
      <c r="A7" s="76">
        <v>5</v>
      </c>
      <c r="B7" s="76" t="s">
        <v>7</v>
      </c>
      <c r="C7" s="77" t="s">
        <v>32</v>
      </c>
      <c r="D7" s="77" t="s">
        <v>209</v>
      </c>
      <c r="E7" s="77" t="s">
        <v>32</v>
      </c>
      <c r="F7" s="77">
        <v>2</v>
      </c>
      <c r="G7" s="78">
        <v>2</v>
      </c>
      <c r="H7" s="79">
        <f>G7*汇总1!$V$40</f>
        <v>0.71731354437069</v>
      </c>
      <c r="I7" s="80"/>
    </row>
    <row r="8" ht="15.6" spans="1:9">
      <c r="A8" s="76">
        <v>6</v>
      </c>
      <c r="B8" s="76" t="s">
        <v>7</v>
      </c>
      <c r="C8" s="77" t="s">
        <v>32</v>
      </c>
      <c r="D8" s="77" t="s">
        <v>235</v>
      </c>
      <c r="E8" s="77" t="s">
        <v>32</v>
      </c>
      <c r="F8" s="77">
        <v>2</v>
      </c>
      <c r="G8" s="78">
        <v>2</v>
      </c>
      <c r="H8" s="79">
        <f>G8*汇总1!$V$40</f>
        <v>0.71731354437069</v>
      </c>
      <c r="I8" s="80"/>
    </row>
    <row r="9" ht="15.6" spans="1:9">
      <c r="A9" s="76">
        <v>7</v>
      </c>
      <c r="B9" s="76" t="s">
        <v>7</v>
      </c>
      <c r="C9" s="77" t="s">
        <v>32</v>
      </c>
      <c r="D9" s="77" t="s">
        <v>375</v>
      </c>
      <c r="E9" s="77" t="s">
        <v>32</v>
      </c>
      <c r="F9" s="77">
        <v>2</v>
      </c>
      <c r="G9" s="78">
        <v>2</v>
      </c>
      <c r="H9" s="79">
        <f>G9*汇总1!$V$40</f>
        <v>0.71731354437069</v>
      </c>
      <c r="I9" s="80"/>
    </row>
    <row r="10" ht="15.6" spans="1:9">
      <c r="A10" s="76">
        <v>8</v>
      </c>
      <c r="B10" s="76" t="s">
        <v>7</v>
      </c>
      <c r="C10" s="77" t="s">
        <v>32</v>
      </c>
      <c r="D10" s="77" t="s">
        <v>101</v>
      </c>
      <c r="E10" s="77" t="s">
        <v>32</v>
      </c>
      <c r="F10" s="77">
        <v>2</v>
      </c>
      <c r="G10" s="78">
        <v>2</v>
      </c>
      <c r="H10" s="79">
        <f>G10*汇总1!$V$40</f>
        <v>0.71731354437069</v>
      </c>
      <c r="I10" s="80"/>
    </row>
    <row r="11" ht="15.6" spans="1:9">
      <c r="A11" s="76">
        <v>9</v>
      </c>
      <c r="B11" s="76" t="s">
        <v>7</v>
      </c>
      <c r="C11" s="77" t="s">
        <v>32</v>
      </c>
      <c r="D11" s="77" t="s">
        <v>56</v>
      </c>
      <c r="E11" s="77" t="s">
        <v>32</v>
      </c>
      <c r="F11" s="77">
        <v>2</v>
      </c>
      <c r="G11" s="78">
        <v>2</v>
      </c>
      <c r="H11" s="79">
        <f>G11*汇总1!$V$40</f>
        <v>0.71731354437069</v>
      </c>
      <c r="I11" s="80"/>
    </row>
    <row r="12" ht="15.6" spans="1:9">
      <c r="A12" s="76">
        <v>10</v>
      </c>
      <c r="B12" s="76" t="s">
        <v>7</v>
      </c>
      <c r="C12" s="77" t="s">
        <v>32</v>
      </c>
      <c r="D12" s="77" t="s">
        <v>363</v>
      </c>
      <c r="E12" s="77" t="s">
        <v>32</v>
      </c>
      <c r="F12" s="77">
        <v>2</v>
      </c>
      <c r="G12" s="78">
        <v>2</v>
      </c>
      <c r="H12" s="79">
        <f>G12*汇总1!$V$40</f>
        <v>0.71731354437069</v>
      </c>
      <c r="I12" s="80"/>
    </row>
    <row r="13" ht="15.6" spans="1:9">
      <c r="A13" s="76">
        <v>11</v>
      </c>
      <c r="B13" s="76" t="s">
        <v>7</v>
      </c>
      <c r="C13" s="77" t="s">
        <v>32</v>
      </c>
      <c r="D13" s="77" t="s">
        <v>491</v>
      </c>
      <c r="E13" s="77" t="s">
        <v>32</v>
      </c>
      <c r="F13" s="77">
        <v>2</v>
      </c>
      <c r="G13" s="78">
        <v>2</v>
      </c>
      <c r="H13" s="79">
        <f>G13*汇总1!$V$40</f>
        <v>0.71731354437069</v>
      </c>
      <c r="I13" s="80"/>
    </row>
    <row r="14" ht="15.6" spans="1:9">
      <c r="A14" s="76">
        <v>12</v>
      </c>
      <c r="B14" s="76" t="s">
        <v>7</v>
      </c>
      <c r="C14" s="77" t="s">
        <v>32</v>
      </c>
      <c r="D14" s="77" t="s">
        <v>93</v>
      </c>
      <c r="E14" s="77" t="s">
        <v>32</v>
      </c>
      <c r="F14" s="77">
        <v>2</v>
      </c>
      <c r="G14" s="78">
        <v>2</v>
      </c>
      <c r="H14" s="79">
        <f>G14*汇总1!$V$40</f>
        <v>0.71731354437069</v>
      </c>
      <c r="I14" s="80"/>
    </row>
    <row r="15" ht="15.6" spans="1:9">
      <c r="A15" s="76">
        <v>13</v>
      </c>
      <c r="B15" s="76" t="s">
        <v>7</v>
      </c>
      <c r="C15" s="77" t="s">
        <v>32</v>
      </c>
      <c r="D15" s="77" t="s">
        <v>254</v>
      </c>
      <c r="E15" s="77" t="s">
        <v>32</v>
      </c>
      <c r="F15" s="77">
        <v>2</v>
      </c>
      <c r="G15" s="78">
        <v>2</v>
      </c>
      <c r="H15" s="79">
        <f>G15*汇总1!$V$40</f>
        <v>0.71731354437069</v>
      </c>
      <c r="I15" s="80"/>
    </row>
    <row r="16" ht="15.6" spans="1:9">
      <c r="A16" s="76">
        <v>14</v>
      </c>
      <c r="B16" s="76" t="s">
        <v>7</v>
      </c>
      <c r="C16" s="77" t="s">
        <v>32</v>
      </c>
      <c r="D16" s="77" t="s">
        <v>98</v>
      </c>
      <c r="E16" s="77" t="s">
        <v>32</v>
      </c>
      <c r="F16" s="77">
        <v>2</v>
      </c>
      <c r="G16" s="78">
        <v>2</v>
      </c>
      <c r="H16" s="79">
        <f>G16*汇总1!$V$40</f>
        <v>0.71731354437069</v>
      </c>
      <c r="I16" s="80"/>
    </row>
    <row r="17" ht="15.6" spans="1:9">
      <c r="A17" s="76">
        <v>15</v>
      </c>
      <c r="B17" s="76" t="s">
        <v>7</v>
      </c>
      <c r="C17" s="77" t="s">
        <v>32</v>
      </c>
      <c r="D17" s="77" t="s">
        <v>364</v>
      </c>
      <c r="E17" s="77" t="s">
        <v>32</v>
      </c>
      <c r="F17" s="77">
        <v>2</v>
      </c>
      <c r="G17" s="78">
        <v>2</v>
      </c>
      <c r="H17" s="79">
        <f>G17*汇总1!$V$40</f>
        <v>0.71731354437069</v>
      </c>
      <c r="I17" s="80"/>
    </row>
    <row r="18" ht="15.6" spans="1:9">
      <c r="A18" s="76">
        <v>16</v>
      </c>
      <c r="B18" s="76" t="s">
        <v>7</v>
      </c>
      <c r="C18" s="77" t="s">
        <v>32</v>
      </c>
      <c r="D18" s="77" t="s">
        <v>256</v>
      </c>
      <c r="E18" s="77" t="s">
        <v>32</v>
      </c>
      <c r="F18" s="77">
        <v>2</v>
      </c>
      <c r="G18" s="78">
        <v>2</v>
      </c>
      <c r="H18" s="79">
        <f>G18*汇总1!$V$40</f>
        <v>0.71731354437069</v>
      </c>
      <c r="I18" s="80"/>
    </row>
    <row r="19" ht="15.6" spans="1:9">
      <c r="A19" s="76">
        <v>17</v>
      </c>
      <c r="B19" s="76" t="s">
        <v>7</v>
      </c>
      <c r="C19" s="77" t="s">
        <v>32</v>
      </c>
      <c r="D19" s="77" t="s">
        <v>492</v>
      </c>
      <c r="E19" s="77" t="s">
        <v>32</v>
      </c>
      <c r="F19" s="77">
        <v>2</v>
      </c>
      <c r="G19" s="78">
        <v>2</v>
      </c>
      <c r="H19" s="79">
        <f>G19*汇总1!$V$40</f>
        <v>0.71731354437069</v>
      </c>
      <c r="I19" s="80"/>
    </row>
    <row r="20" ht="15.6" spans="1:9">
      <c r="A20" s="76">
        <v>18</v>
      </c>
      <c r="B20" s="76" t="s">
        <v>7</v>
      </c>
      <c r="C20" s="77" t="s">
        <v>32</v>
      </c>
      <c r="D20" s="77" t="s">
        <v>493</v>
      </c>
      <c r="E20" s="77" t="s">
        <v>32</v>
      </c>
      <c r="F20" s="77">
        <v>2</v>
      </c>
      <c r="G20" s="78">
        <v>2</v>
      </c>
      <c r="H20" s="79">
        <f>G20*汇总1!$V$40</f>
        <v>0.71731354437069</v>
      </c>
      <c r="I20" s="80"/>
    </row>
    <row r="21" ht="15.6" spans="1:9">
      <c r="A21" s="76">
        <v>19</v>
      </c>
      <c r="B21" s="76" t="s">
        <v>7</v>
      </c>
      <c r="C21" s="77" t="s">
        <v>32</v>
      </c>
      <c r="D21" s="77" t="s">
        <v>57</v>
      </c>
      <c r="E21" s="77" t="s">
        <v>32</v>
      </c>
      <c r="F21" s="77">
        <v>2</v>
      </c>
      <c r="G21" s="78">
        <v>2</v>
      </c>
      <c r="H21" s="79">
        <f>G21*汇总1!$V$40</f>
        <v>0.71731354437069</v>
      </c>
      <c r="I21" s="80"/>
    </row>
    <row r="22" ht="15.6" spans="1:9">
      <c r="A22" s="76">
        <v>20</v>
      </c>
      <c r="B22" s="76" t="s">
        <v>7</v>
      </c>
      <c r="C22" s="77" t="s">
        <v>32</v>
      </c>
      <c r="D22" s="77" t="s">
        <v>214</v>
      </c>
      <c r="E22" s="77" t="s">
        <v>32</v>
      </c>
      <c r="F22" s="77">
        <v>2</v>
      </c>
      <c r="G22" s="78">
        <v>2</v>
      </c>
      <c r="H22" s="79">
        <f>G22*汇总1!$V$40</f>
        <v>0.71731354437069</v>
      </c>
      <c r="I22" s="80"/>
    </row>
    <row r="23" ht="15.6" spans="1:9">
      <c r="A23" s="76">
        <v>21</v>
      </c>
      <c r="B23" s="76" t="s">
        <v>7</v>
      </c>
      <c r="C23" s="77" t="s">
        <v>32</v>
      </c>
      <c r="D23" s="77" t="s">
        <v>494</v>
      </c>
      <c r="E23" s="77" t="s">
        <v>32</v>
      </c>
      <c r="F23" s="77">
        <v>2</v>
      </c>
      <c r="G23" s="78">
        <v>2</v>
      </c>
      <c r="H23" s="79">
        <f>G23*汇总1!$V$40</f>
        <v>0.71731354437069</v>
      </c>
      <c r="I23" s="80"/>
    </row>
    <row r="24" ht="15.6" spans="1:9">
      <c r="A24" s="76">
        <v>22</v>
      </c>
      <c r="B24" s="76" t="s">
        <v>7</v>
      </c>
      <c r="C24" s="77" t="s">
        <v>32</v>
      </c>
      <c r="D24" s="77" t="s">
        <v>366</v>
      </c>
      <c r="E24" s="77" t="s">
        <v>32</v>
      </c>
      <c r="F24" s="77">
        <v>2</v>
      </c>
      <c r="G24" s="78">
        <v>2</v>
      </c>
      <c r="H24" s="79">
        <f>G24*汇总1!$V$40</f>
        <v>0.71731354437069</v>
      </c>
      <c r="I24" s="80"/>
    </row>
    <row r="25" ht="15.6" spans="1:9">
      <c r="A25" s="76">
        <v>23</v>
      </c>
      <c r="B25" s="76" t="s">
        <v>7</v>
      </c>
      <c r="C25" s="77" t="s">
        <v>32</v>
      </c>
      <c r="D25" s="77" t="s">
        <v>495</v>
      </c>
      <c r="E25" s="77" t="s">
        <v>32</v>
      </c>
      <c r="F25" s="77">
        <v>2</v>
      </c>
      <c r="G25" s="78">
        <v>2</v>
      </c>
      <c r="H25" s="79">
        <f>G25*汇总1!$V$40</f>
        <v>0.71731354437069</v>
      </c>
      <c r="I25" s="80"/>
    </row>
    <row r="26" ht="15.6" spans="1:9">
      <c r="A26" s="76">
        <v>24</v>
      </c>
      <c r="B26" s="76" t="s">
        <v>7</v>
      </c>
      <c r="C26" s="77" t="s">
        <v>32</v>
      </c>
      <c r="D26" s="77" t="s">
        <v>496</v>
      </c>
      <c r="E26" s="77" t="s">
        <v>32</v>
      </c>
      <c r="F26" s="77">
        <v>2</v>
      </c>
      <c r="G26" s="78">
        <v>2</v>
      </c>
      <c r="H26" s="79">
        <f>G26*汇总1!$V$40</f>
        <v>0.71731354437069</v>
      </c>
      <c r="I26" s="80"/>
    </row>
    <row r="27" ht="15.6" spans="1:9">
      <c r="A27" s="76">
        <v>25</v>
      </c>
      <c r="B27" s="76" t="s">
        <v>7</v>
      </c>
      <c r="C27" s="77" t="s">
        <v>32</v>
      </c>
      <c r="D27" s="77" t="s">
        <v>225</v>
      </c>
      <c r="E27" s="77" t="s">
        <v>32</v>
      </c>
      <c r="F27" s="77">
        <v>2</v>
      </c>
      <c r="G27" s="78">
        <v>2</v>
      </c>
      <c r="H27" s="79">
        <f>G27*汇总1!$V$40</f>
        <v>0.71731354437069</v>
      </c>
      <c r="I27" s="80"/>
    </row>
    <row r="28" ht="15.6" spans="1:9">
      <c r="A28" s="76">
        <v>26</v>
      </c>
      <c r="B28" s="76" t="s">
        <v>7</v>
      </c>
      <c r="C28" s="77" t="s">
        <v>32</v>
      </c>
      <c r="D28" s="77" t="s">
        <v>497</v>
      </c>
      <c r="E28" s="77" t="s">
        <v>32</v>
      </c>
      <c r="F28" s="77">
        <v>2</v>
      </c>
      <c r="G28" s="78">
        <v>2</v>
      </c>
      <c r="H28" s="79">
        <f>G28*汇总1!$V$40</f>
        <v>0.71731354437069</v>
      </c>
      <c r="I28" s="80"/>
    </row>
    <row r="29" ht="15.6" spans="1:9">
      <c r="A29" s="76">
        <v>27</v>
      </c>
      <c r="B29" s="76" t="s">
        <v>7</v>
      </c>
      <c r="C29" s="77" t="s">
        <v>32</v>
      </c>
      <c r="D29" s="77" t="s">
        <v>371</v>
      </c>
      <c r="E29" s="77" t="s">
        <v>32</v>
      </c>
      <c r="F29" s="77">
        <v>2</v>
      </c>
      <c r="G29" s="78">
        <v>2</v>
      </c>
      <c r="H29" s="79">
        <f>G29*汇总1!$V$40</f>
        <v>0.71731354437069</v>
      </c>
      <c r="I29" s="80"/>
    </row>
    <row r="30" ht="15.6" spans="1:9">
      <c r="A30" s="76">
        <v>28</v>
      </c>
      <c r="B30" s="76" t="s">
        <v>7</v>
      </c>
      <c r="C30" s="77" t="s">
        <v>32</v>
      </c>
      <c r="D30" s="77" t="s">
        <v>498</v>
      </c>
      <c r="E30" s="77" t="s">
        <v>32</v>
      </c>
      <c r="F30" s="77">
        <v>2</v>
      </c>
      <c r="G30" s="78">
        <v>2</v>
      </c>
      <c r="H30" s="79">
        <f>G30*汇总1!$V$40</f>
        <v>0.71731354437069</v>
      </c>
      <c r="I30" s="80"/>
    </row>
    <row r="31" ht="15.6" spans="1:9">
      <c r="A31" s="76">
        <v>29</v>
      </c>
      <c r="B31" s="76" t="s">
        <v>7</v>
      </c>
      <c r="C31" s="77" t="s">
        <v>32</v>
      </c>
      <c r="D31" s="77" t="s">
        <v>70</v>
      </c>
      <c r="E31" s="77" t="s">
        <v>32</v>
      </c>
      <c r="F31" s="77">
        <v>2</v>
      </c>
      <c r="G31" s="78">
        <v>2</v>
      </c>
      <c r="H31" s="79">
        <f>G31*汇总1!$V$40</f>
        <v>0.71731354437069</v>
      </c>
      <c r="I31" s="80"/>
    </row>
    <row r="32" ht="15.6" spans="1:9">
      <c r="A32" s="76">
        <v>30</v>
      </c>
      <c r="B32" s="76" t="s">
        <v>7</v>
      </c>
      <c r="C32" s="77" t="s">
        <v>32</v>
      </c>
      <c r="D32" s="77" t="s">
        <v>387</v>
      </c>
      <c r="E32" s="77" t="s">
        <v>32</v>
      </c>
      <c r="F32" s="77">
        <v>2</v>
      </c>
      <c r="G32" s="78">
        <v>2</v>
      </c>
      <c r="H32" s="79">
        <f>G32*汇总1!$V$40</f>
        <v>0.71731354437069</v>
      </c>
      <c r="I32" s="80"/>
    </row>
    <row r="33" ht="15.6" spans="1:9">
      <c r="A33" s="76">
        <v>31</v>
      </c>
      <c r="B33" s="76" t="s">
        <v>7</v>
      </c>
      <c r="C33" s="77" t="s">
        <v>32</v>
      </c>
      <c r="D33" s="77" t="s">
        <v>499</v>
      </c>
      <c r="E33" s="77" t="s">
        <v>32</v>
      </c>
      <c r="F33" s="77">
        <v>2</v>
      </c>
      <c r="G33" s="78">
        <v>2</v>
      </c>
      <c r="H33" s="79">
        <f>G33*汇总1!$V$40</f>
        <v>0.71731354437069</v>
      </c>
      <c r="I33" s="80"/>
    </row>
    <row r="34" ht="15.6" spans="1:9">
      <c r="A34" s="76">
        <v>32</v>
      </c>
      <c r="B34" s="76" t="s">
        <v>7</v>
      </c>
      <c r="C34" s="77" t="s">
        <v>32</v>
      </c>
      <c r="D34" s="77" t="s">
        <v>372</v>
      </c>
      <c r="E34" s="77" t="s">
        <v>32</v>
      </c>
      <c r="F34" s="77">
        <v>2</v>
      </c>
      <c r="G34" s="78">
        <v>2</v>
      </c>
      <c r="H34" s="79">
        <f>G34*汇总1!$V$40</f>
        <v>0.71731354437069</v>
      </c>
      <c r="I34" s="80"/>
    </row>
    <row r="35" ht="15.6" spans="1:9">
      <c r="A35" s="76">
        <v>33</v>
      </c>
      <c r="B35" s="76" t="s">
        <v>7</v>
      </c>
      <c r="C35" s="77" t="s">
        <v>32</v>
      </c>
      <c r="D35" s="77" t="s">
        <v>239</v>
      </c>
      <c r="E35" s="77" t="s">
        <v>32</v>
      </c>
      <c r="F35" s="77">
        <v>2</v>
      </c>
      <c r="G35" s="78">
        <v>2</v>
      </c>
      <c r="H35" s="79">
        <f>G35*汇总1!$V$40</f>
        <v>0.71731354437069</v>
      </c>
      <c r="I35" s="80"/>
    </row>
    <row r="36" ht="15.6" spans="1:9">
      <c r="A36" s="76">
        <v>34</v>
      </c>
      <c r="B36" s="76" t="s">
        <v>7</v>
      </c>
      <c r="C36" s="77" t="s">
        <v>32</v>
      </c>
      <c r="D36" s="77" t="s">
        <v>500</v>
      </c>
      <c r="E36" s="77" t="s">
        <v>32</v>
      </c>
      <c r="F36" s="77">
        <v>2</v>
      </c>
      <c r="G36" s="78">
        <v>2</v>
      </c>
      <c r="H36" s="79">
        <f>G36*汇总1!$V$40</f>
        <v>0.71731354437069</v>
      </c>
      <c r="I36" s="80"/>
    </row>
    <row r="37" ht="15.6" spans="1:9">
      <c r="A37" s="76">
        <v>35</v>
      </c>
      <c r="B37" s="76" t="s">
        <v>7</v>
      </c>
      <c r="C37" s="77" t="s">
        <v>32</v>
      </c>
      <c r="D37" s="77" t="s">
        <v>376</v>
      </c>
      <c r="E37" s="77" t="s">
        <v>32</v>
      </c>
      <c r="F37" s="77">
        <v>2</v>
      </c>
      <c r="G37" s="78">
        <v>2</v>
      </c>
      <c r="H37" s="79">
        <f>G37*汇总1!$V$40</f>
        <v>0.71731354437069</v>
      </c>
      <c r="I37" s="80"/>
    </row>
    <row r="38" ht="15.6" spans="1:9">
      <c r="A38" s="76">
        <v>36</v>
      </c>
      <c r="B38" s="76" t="s">
        <v>7</v>
      </c>
      <c r="C38" s="77" t="s">
        <v>32</v>
      </c>
      <c r="D38" s="77" t="s">
        <v>501</v>
      </c>
      <c r="E38" s="77" t="s">
        <v>32</v>
      </c>
      <c r="F38" s="77">
        <v>2</v>
      </c>
      <c r="G38" s="78">
        <v>2</v>
      </c>
      <c r="H38" s="79">
        <f>G38*汇总1!$V$40</f>
        <v>0.71731354437069</v>
      </c>
      <c r="I38" s="80"/>
    </row>
    <row r="39" ht="15.6" spans="1:9">
      <c r="A39" s="76">
        <v>37</v>
      </c>
      <c r="B39" s="76" t="s">
        <v>7</v>
      </c>
      <c r="C39" s="77" t="s">
        <v>32</v>
      </c>
      <c r="D39" s="77" t="s">
        <v>502</v>
      </c>
      <c r="E39" s="77" t="s">
        <v>32</v>
      </c>
      <c r="F39" s="77">
        <v>2</v>
      </c>
      <c r="G39" s="78">
        <v>2</v>
      </c>
      <c r="H39" s="79">
        <f>G39*汇总1!$V$40</f>
        <v>0.71731354437069</v>
      </c>
      <c r="I39" s="80"/>
    </row>
    <row r="40" ht="15.6" spans="1:9">
      <c r="A40" s="76">
        <v>38</v>
      </c>
      <c r="B40" s="76" t="s">
        <v>7</v>
      </c>
      <c r="C40" s="77" t="s">
        <v>32</v>
      </c>
      <c r="D40" s="77" t="s">
        <v>503</v>
      </c>
      <c r="E40" s="77" t="s">
        <v>32</v>
      </c>
      <c r="F40" s="76">
        <v>2</v>
      </c>
      <c r="G40" s="78">
        <v>2</v>
      </c>
      <c r="H40" s="79">
        <f>G40*汇总1!$V$40</f>
        <v>0.71731354437069</v>
      </c>
      <c r="I40" s="80"/>
    </row>
    <row r="41" ht="15.6" spans="1:9">
      <c r="A41" s="76">
        <v>39</v>
      </c>
      <c r="B41" s="76" t="s">
        <v>7</v>
      </c>
      <c r="C41" s="77" t="s">
        <v>32</v>
      </c>
      <c r="D41" s="77" t="s">
        <v>227</v>
      </c>
      <c r="E41" s="77" t="s">
        <v>32</v>
      </c>
      <c r="F41" s="77">
        <v>2</v>
      </c>
      <c r="G41" s="78">
        <v>2</v>
      </c>
      <c r="H41" s="79">
        <f>G41*汇总1!$V$40</f>
        <v>0.71731354437069</v>
      </c>
      <c r="I41" s="80"/>
    </row>
    <row r="42" ht="15.6" spans="1:9">
      <c r="A42" s="76">
        <v>40</v>
      </c>
      <c r="B42" s="76" t="s">
        <v>7</v>
      </c>
      <c r="C42" s="77" t="s">
        <v>32</v>
      </c>
      <c r="D42" s="77" t="s">
        <v>385</v>
      </c>
      <c r="E42" s="77" t="s">
        <v>32</v>
      </c>
      <c r="F42" s="77">
        <v>2</v>
      </c>
      <c r="G42" s="78">
        <v>2</v>
      </c>
      <c r="H42" s="79">
        <f>G42*汇总1!$V$40</f>
        <v>0.71731354437069</v>
      </c>
      <c r="I42" s="80"/>
    </row>
    <row r="43" ht="15.6" spans="1:9">
      <c r="A43" s="76">
        <v>41</v>
      </c>
      <c r="B43" s="76" t="s">
        <v>7</v>
      </c>
      <c r="C43" s="77" t="s">
        <v>32</v>
      </c>
      <c r="D43" s="77" t="s">
        <v>504</v>
      </c>
      <c r="E43" s="77" t="s">
        <v>32</v>
      </c>
      <c r="F43" s="77">
        <v>2</v>
      </c>
      <c r="G43" s="78">
        <v>2</v>
      </c>
      <c r="H43" s="79">
        <f>G43*汇总1!$V$40</f>
        <v>0.71731354437069</v>
      </c>
      <c r="I43" s="80"/>
    </row>
    <row r="44" ht="15.6" spans="1:9">
      <c r="A44" s="76">
        <v>42</v>
      </c>
      <c r="B44" s="76" t="s">
        <v>7</v>
      </c>
      <c r="C44" s="77" t="s">
        <v>32</v>
      </c>
      <c r="D44" s="77" t="s">
        <v>505</v>
      </c>
      <c r="E44" s="77" t="s">
        <v>32</v>
      </c>
      <c r="F44" s="77">
        <v>2</v>
      </c>
      <c r="G44" s="78">
        <v>2</v>
      </c>
      <c r="H44" s="79">
        <f>G44*汇总1!$V$40</f>
        <v>0.71731354437069</v>
      </c>
      <c r="I44" s="80"/>
    </row>
    <row r="45" ht="15.6" spans="1:9">
      <c r="A45" s="76">
        <v>43</v>
      </c>
      <c r="B45" s="76" t="s">
        <v>7</v>
      </c>
      <c r="C45" s="77" t="s">
        <v>32</v>
      </c>
      <c r="D45" s="77" t="s">
        <v>506</v>
      </c>
      <c r="E45" s="77" t="s">
        <v>32</v>
      </c>
      <c r="F45" s="77">
        <v>2</v>
      </c>
      <c r="G45" s="78">
        <v>2</v>
      </c>
      <c r="H45" s="79">
        <f>G45*汇总1!$V$40</f>
        <v>0.71731354437069</v>
      </c>
      <c r="I45" s="80"/>
    </row>
    <row r="46" ht="15.6" spans="1:9">
      <c r="A46" s="76">
        <v>44</v>
      </c>
      <c r="B46" s="76" t="s">
        <v>7</v>
      </c>
      <c r="C46" s="77" t="s">
        <v>32</v>
      </c>
      <c r="D46" s="77" t="s">
        <v>388</v>
      </c>
      <c r="E46" s="77" t="s">
        <v>32</v>
      </c>
      <c r="F46" s="77">
        <v>2</v>
      </c>
      <c r="G46" s="78">
        <v>2</v>
      </c>
      <c r="H46" s="79">
        <f>G46*汇总1!$V$40</f>
        <v>0.71731354437069</v>
      </c>
      <c r="I46" s="80"/>
    </row>
    <row r="47" ht="15.6" spans="1:9">
      <c r="A47" s="76">
        <v>45</v>
      </c>
      <c r="B47" s="76" t="s">
        <v>7</v>
      </c>
      <c r="C47" s="77" t="s">
        <v>32</v>
      </c>
      <c r="D47" s="77" t="s">
        <v>85</v>
      </c>
      <c r="E47" s="77" t="s">
        <v>32</v>
      </c>
      <c r="F47" s="87">
        <v>2</v>
      </c>
      <c r="G47" s="88">
        <v>2</v>
      </c>
      <c r="H47" s="79">
        <f>G47*汇总1!$V$40</f>
        <v>0.71731354437069</v>
      </c>
      <c r="I47" s="80"/>
    </row>
    <row r="48" ht="15.6" spans="1:9">
      <c r="A48" s="76">
        <v>46</v>
      </c>
      <c r="B48" s="76" t="s">
        <v>7</v>
      </c>
      <c r="C48" s="77" t="s">
        <v>32</v>
      </c>
      <c r="D48" s="77" t="s">
        <v>507</v>
      </c>
      <c r="E48" s="77" t="s">
        <v>32</v>
      </c>
      <c r="F48" s="89">
        <v>2</v>
      </c>
      <c r="G48" s="90">
        <v>2</v>
      </c>
      <c r="H48" s="79">
        <f>G48*汇总1!$V$40</f>
        <v>0.71731354437069</v>
      </c>
      <c r="I48" s="80"/>
    </row>
    <row r="49" ht="15.6" spans="1:9">
      <c r="A49" s="91">
        <v>47</v>
      </c>
      <c r="B49" s="76" t="s">
        <v>7</v>
      </c>
      <c r="C49" s="77" t="s">
        <v>32</v>
      </c>
      <c r="D49" s="77" t="s">
        <v>508</v>
      </c>
      <c r="E49" s="77" t="s">
        <v>32</v>
      </c>
      <c r="F49" s="89">
        <v>2</v>
      </c>
      <c r="G49" s="90">
        <v>2</v>
      </c>
      <c r="H49" s="79">
        <f>G49*汇总1!$V$40</f>
        <v>0.71731354437069</v>
      </c>
      <c r="I49" s="80"/>
    </row>
    <row r="50" s="85" customFormat="1" ht="15.6" spans="1:9">
      <c r="A50" s="92">
        <v>48</v>
      </c>
      <c r="B50" s="93" t="s">
        <v>7</v>
      </c>
      <c r="C50" s="93" t="s">
        <v>32</v>
      </c>
      <c r="D50" s="93" t="s">
        <v>365</v>
      </c>
      <c r="E50" s="93" t="s">
        <v>32</v>
      </c>
      <c r="F50" s="92">
        <v>2</v>
      </c>
      <c r="G50" s="94">
        <v>2</v>
      </c>
      <c r="H50" s="79">
        <f>G50*汇总1!$V$40</f>
        <v>0.71731354437069</v>
      </c>
      <c r="I50" s="95"/>
    </row>
    <row r="51" s="86" customFormat="1" ht="15.6" spans="1:9">
      <c r="A51" s="92">
        <v>49</v>
      </c>
      <c r="B51" s="93" t="s">
        <v>7</v>
      </c>
      <c r="C51" s="93" t="s">
        <v>32</v>
      </c>
      <c r="D51" s="93" t="s">
        <v>216</v>
      </c>
      <c r="E51" s="93" t="s">
        <v>32</v>
      </c>
      <c r="F51" s="92">
        <v>2</v>
      </c>
      <c r="G51" s="94">
        <v>2</v>
      </c>
      <c r="H51" s="79">
        <f>G51*汇总1!$V$40</f>
        <v>0.71731354437069</v>
      </c>
      <c r="I51" s="96"/>
    </row>
    <row r="52" customFormat="1" ht="15.6" spans="1:9">
      <c r="A52" s="97">
        <v>50</v>
      </c>
      <c r="B52" s="93" t="s">
        <v>7</v>
      </c>
      <c r="C52" s="93" t="s">
        <v>32</v>
      </c>
      <c r="D52" s="93" t="s">
        <v>166</v>
      </c>
      <c r="E52" s="93" t="s">
        <v>32</v>
      </c>
      <c r="F52" s="92">
        <v>2</v>
      </c>
      <c r="G52" s="94">
        <v>2</v>
      </c>
      <c r="H52" s="79">
        <f>G52*汇总1!$V$40</f>
        <v>0.71731354437069</v>
      </c>
      <c r="I52" s="80" t="s">
        <v>416</v>
      </c>
    </row>
    <row r="53" customFormat="1" ht="15.6" spans="1:9">
      <c r="A53" s="98">
        <v>51</v>
      </c>
      <c r="B53" s="76" t="s">
        <v>6</v>
      </c>
      <c r="C53" s="93" t="s">
        <v>32</v>
      </c>
      <c r="D53" s="61" t="s">
        <v>403</v>
      </c>
      <c r="E53" s="76" t="s">
        <v>32</v>
      </c>
      <c r="F53" s="77">
        <v>2</v>
      </c>
      <c r="G53" s="77">
        <v>2</v>
      </c>
      <c r="H53" s="79">
        <f>G53*汇总1!$V$40</f>
        <v>0.71731354437069</v>
      </c>
      <c r="I53" s="77"/>
    </row>
    <row r="54" customFormat="1" ht="15.6" spans="1:9">
      <c r="A54" s="98">
        <v>52</v>
      </c>
      <c r="B54" s="76" t="s">
        <v>6</v>
      </c>
      <c r="C54" s="93" t="s">
        <v>32</v>
      </c>
      <c r="D54" s="61" t="s">
        <v>262</v>
      </c>
      <c r="E54" s="77" t="s">
        <v>32</v>
      </c>
      <c r="F54" s="77">
        <v>2</v>
      </c>
      <c r="G54" s="77">
        <v>2</v>
      </c>
      <c r="H54" s="79">
        <f>G54*汇总1!$V$40</f>
        <v>0.71731354437069</v>
      </c>
      <c r="I54" s="77"/>
    </row>
    <row r="55" customFormat="1" ht="15.6" spans="1:9">
      <c r="A55" s="98">
        <v>53</v>
      </c>
      <c r="B55" s="76" t="s">
        <v>6</v>
      </c>
      <c r="C55" s="93" t="s">
        <v>32</v>
      </c>
      <c r="D55" s="76" t="s">
        <v>397</v>
      </c>
      <c r="E55" s="77" t="s">
        <v>32</v>
      </c>
      <c r="F55" s="77">
        <v>2</v>
      </c>
      <c r="G55" s="77">
        <v>2</v>
      </c>
      <c r="H55" s="79">
        <f>G55*汇总1!$V$40</f>
        <v>0.71731354437069</v>
      </c>
      <c r="I55" s="77"/>
    </row>
    <row r="56" customFormat="1" ht="15.6" spans="1:9">
      <c r="A56" s="98">
        <v>54</v>
      </c>
      <c r="B56" s="76" t="s">
        <v>6</v>
      </c>
      <c r="C56" s="93" t="s">
        <v>32</v>
      </c>
      <c r="D56" s="76" t="s">
        <v>398</v>
      </c>
      <c r="E56" s="77" t="s">
        <v>32</v>
      </c>
      <c r="F56" s="77">
        <v>2</v>
      </c>
      <c r="G56" s="77">
        <v>2</v>
      </c>
      <c r="H56" s="79">
        <f>G56*汇总1!$V$40</f>
        <v>0.71731354437069</v>
      </c>
      <c r="I56" s="77"/>
    </row>
    <row r="57" customFormat="1" ht="15.6" spans="1:9">
      <c r="A57" s="98">
        <v>55</v>
      </c>
      <c r="B57" s="76" t="s">
        <v>6</v>
      </c>
      <c r="C57" s="93" t="s">
        <v>32</v>
      </c>
      <c r="D57" s="76" t="s">
        <v>399</v>
      </c>
      <c r="E57" s="77" t="s">
        <v>32</v>
      </c>
      <c r="F57" s="77">
        <v>2</v>
      </c>
      <c r="G57" s="77">
        <v>2</v>
      </c>
      <c r="H57" s="79">
        <f>G57*汇总1!$V$40</f>
        <v>0.71731354437069</v>
      </c>
      <c r="I57" s="77"/>
    </row>
    <row r="58" customFormat="1" ht="15.6" spans="1:9">
      <c r="A58" s="98">
        <v>56</v>
      </c>
      <c r="B58" s="76" t="s">
        <v>6</v>
      </c>
      <c r="C58" s="93" t="s">
        <v>32</v>
      </c>
      <c r="D58" s="76" t="s">
        <v>184</v>
      </c>
      <c r="E58" s="77" t="s">
        <v>32</v>
      </c>
      <c r="F58" s="77">
        <v>2</v>
      </c>
      <c r="G58" s="77">
        <v>2</v>
      </c>
      <c r="H58" s="79">
        <f>G58*汇总1!$V$40</f>
        <v>0.71731354437069</v>
      </c>
      <c r="I58" s="77"/>
    </row>
    <row r="59" customFormat="1" ht="15.6" spans="1:9">
      <c r="A59" s="98">
        <v>57</v>
      </c>
      <c r="B59" s="76" t="s">
        <v>6</v>
      </c>
      <c r="C59" s="93" t="s">
        <v>32</v>
      </c>
      <c r="D59" s="77" t="s">
        <v>267</v>
      </c>
      <c r="E59" s="77" t="s">
        <v>32</v>
      </c>
      <c r="F59" s="77">
        <v>2</v>
      </c>
      <c r="G59" s="77">
        <v>2</v>
      </c>
      <c r="H59" s="79">
        <f>G59*汇总1!$V$40</f>
        <v>0.71731354437069</v>
      </c>
      <c r="I59" s="77"/>
    </row>
    <row r="60" customFormat="1" ht="15.6" spans="1:9">
      <c r="A60" s="98">
        <v>58</v>
      </c>
      <c r="B60" s="76" t="s">
        <v>6</v>
      </c>
      <c r="C60" s="93" t="s">
        <v>32</v>
      </c>
      <c r="D60" s="76" t="s">
        <v>509</v>
      </c>
      <c r="E60" s="77" t="s">
        <v>32</v>
      </c>
      <c r="F60" s="77">
        <v>2</v>
      </c>
      <c r="G60" s="77">
        <v>2</v>
      </c>
      <c r="H60" s="79">
        <f>G60*汇总1!$V$40</f>
        <v>0.71731354437069</v>
      </c>
      <c r="I60" s="77"/>
    </row>
    <row r="61" customFormat="1" ht="15.6" spans="1:9">
      <c r="A61" s="98">
        <v>59</v>
      </c>
      <c r="B61" s="76" t="s">
        <v>6</v>
      </c>
      <c r="C61" s="93" t="s">
        <v>32</v>
      </c>
      <c r="D61" s="77" t="s">
        <v>510</v>
      </c>
      <c r="E61" s="77" t="s">
        <v>32</v>
      </c>
      <c r="F61" s="77">
        <v>2</v>
      </c>
      <c r="G61" s="77">
        <v>2</v>
      </c>
      <c r="H61" s="79">
        <f>G61*汇总1!$V$40</f>
        <v>0.71731354437069</v>
      </c>
      <c r="I61" s="77"/>
    </row>
    <row r="62" customFormat="1" ht="15.6" spans="1:9">
      <c r="A62" s="98">
        <v>60</v>
      </c>
      <c r="B62" s="76" t="s">
        <v>6</v>
      </c>
      <c r="C62" s="93" t="s">
        <v>32</v>
      </c>
      <c r="D62" s="77" t="s">
        <v>276</v>
      </c>
      <c r="E62" s="77" t="s">
        <v>32</v>
      </c>
      <c r="F62" s="77">
        <v>2</v>
      </c>
      <c r="G62" s="77">
        <v>2</v>
      </c>
      <c r="H62" s="79">
        <f>G62*汇总1!$V$40</f>
        <v>0.71731354437069</v>
      </c>
      <c r="I62" s="77"/>
    </row>
    <row r="63" customFormat="1" ht="15.6" spans="1:9">
      <c r="A63" s="98">
        <v>61</v>
      </c>
      <c r="B63" s="76" t="s">
        <v>6</v>
      </c>
      <c r="C63" s="93" t="s">
        <v>32</v>
      </c>
      <c r="D63" s="77" t="s">
        <v>412</v>
      </c>
      <c r="E63" s="77" t="s">
        <v>32</v>
      </c>
      <c r="F63" s="77">
        <v>2</v>
      </c>
      <c r="G63" s="77">
        <v>2</v>
      </c>
      <c r="H63" s="79">
        <f>G63*汇总1!$V$40</f>
        <v>0.71731354437069</v>
      </c>
      <c r="I63" s="77"/>
    </row>
    <row r="64" customFormat="1" ht="15.6" spans="1:9">
      <c r="A64" s="98">
        <v>62</v>
      </c>
      <c r="B64" s="76" t="s">
        <v>6</v>
      </c>
      <c r="C64" s="93" t="s">
        <v>32</v>
      </c>
      <c r="D64" s="99" t="s">
        <v>414</v>
      </c>
      <c r="E64" s="99" t="s">
        <v>32</v>
      </c>
      <c r="F64" s="77">
        <v>2</v>
      </c>
      <c r="G64" s="77">
        <v>2</v>
      </c>
      <c r="H64" s="79">
        <f>G64*汇总1!$V$40</f>
        <v>0.71731354437069</v>
      </c>
      <c r="I64" s="77" t="s">
        <v>416</v>
      </c>
    </row>
    <row r="65" customFormat="1" ht="15.6" spans="1:9">
      <c r="A65" s="98">
        <v>63</v>
      </c>
      <c r="B65" s="76" t="s">
        <v>6</v>
      </c>
      <c r="C65" s="93" t="s">
        <v>32</v>
      </c>
      <c r="D65" s="99" t="s">
        <v>418</v>
      </c>
      <c r="E65" s="99" t="s">
        <v>32</v>
      </c>
      <c r="F65" s="77">
        <v>2</v>
      </c>
      <c r="G65" s="77">
        <v>2</v>
      </c>
      <c r="H65" s="79">
        <f>G65*汇总1!$V$40</f>
        <v>0.71731354437069</v>
      </c>
      <c r="I65" s="77" t="s">
        <v>416</v>
      </c>
    </row>
    <row r="66" customFormat="1" ht="15.6" spans="1:9">
      <c r="A66" s="98">
        <v>64</v>
      </c>
      <c r="B66" s="76" t="s">
        <v>6</v>
      </c>
      <c r="C66" s="93" t="s">
        <v>32</v>
      </c>
      <c r="D66" s="99" t="s">
        <v>402</v>
      </c>
      <c r="E66" s="99" t="s">
        <v>32</v>
      </c>
      <c r="F66" s="77">
        <v>2</v>
      </c>
      <c r="G66" s="77">
        <v>2</v>
      </c>
      <c r="H66" s="79">
        <f>G66*汇总1!$V$40</f>
        <v>0.71731354437069</v>
      </c>
      <c r="I66" s="77" t="s">
        <v>416</v>
      </c>
    </row>
    <row r="67" customFormat="1" ht="15.6" spans="1:9">
      <c r="A67" s="98">
        <v>65</v>
      </c>
      <c r="B67" s="76" t="s">
        <v>5</v>
      </c>
      <c r="C67" s="93" t="s">
        <v>32</v>
      </c>
      <c r="D67" s="93" t="s">
        <v>429</v>
      </c>
      <c r="E67" s="93" t="s">
        <v>32</v>
      </c>
      <c r="F67" s="100">
        <v>2</v>
      </c>
      <c r="G67" s="100">
        <v>2</v>
      </c>
      <c r="H67" s="101">
        <f>G67*汇总1!$V$40</f>
        <v>0.71731354437069</v>
      </c>
      <c r="I67" s="102"/>
    </row>
    <row r="68" customFormat="1" ht="15.6" spans="1:9">
      <c r="A68" s="98">
        <v>66</v>
      </c>
      <c r="B68" s="76" t="s">
        <v>5</v>
      </c>
      <c r="C68" s="93" t="s">
        <v>32</v>
      </c>
      <c r="D68" s="93" t="s">
        <v>299</v>
      </c>
      <c r="E68" s="93" t="s">
        <v>32</v>
      </c>
      <c r="F68" s="93">
        <v>2</v>
      </c>
      <c r="G68" s="93">
        <v>2</v>
      </c>
      <c r="H68" s="103">
        <f>G68*汇总1!$V$40</f>
        <v>0.71731354437069</v>
      </c>
      <c r="I68" s="77"/>
    </row>
    <row r="69" customFormat="1" ht="15.6" spans="1:9">
      <c r="A69" s="98">
        <v>67</v>
      </c>
      <c r="B69" s="76" t="s">
        <v>5</v>
      </c>
      <c r="C69" s="93" t="s">
        <v>32</v>
      </c>
      <c r="D69" s="93" t="s">
        <v>511</v>
      </c>
      <c r="E69" s="93" t="s">
        <v>32</v>
      </c>
      <c r="F69" s="93">
        <v>2</v>
      </c>
      <c r="G69" s="93">
        <v>2</v>
      </c>
      <c r="H69" s="103">
        <f>G69*汇总1!$V$40</f>
        <v>0.71731354437069</v>
      </c>
      <c r="I69" s="77"/>
    </row>
    <row r="70" customFormat="1" ht="15.6" spans="1:9">
      <c r="A70" s="98">
        <v>68</v>
      </c>
      <c r="B70" s="76" t="s">
        <v>5</v>
      </c>
      <c r="C70" s="93" t="s">
        <v>32</v>
      </c>
      <c r="D70" s="93" t="s">
        <v>512</v>
      </c>
      <c r="E70" s="93" t="s">
        <v>32</v>
      </c>
      <c r="F70" s="93">
        <v>2</v>
      </c>
      <c r="G70" s="93">
        <v>2</v>
      </c>
      <c r="H70" s="103">
        <f>G70*汇总1!$V$40</f>
        <v>0.71731354437069</v>
      </c>
      <c r="I70" s="77"/>
    </row>
    <row r="71" customFormat="1" ht="15.6" spans="1:9">
      <c r="A71" s="98">
        <v>69</v>
      </c>
      <c r="B71" s="76" t="s">
        <v>5</v>
      </c>
      <c r="C71" s="93" t="s">
        <v>32</v>
      </c>
      <c r="D71" s="93" t="s">
        <v>513</v>
      </c>
      <c r="E71" s="93" t="s">
        <v>32</v>
      </c>
      <c r="F71" s="93">
        <v>2</v>
      </c>
      <c r="G71" s="93">
        <v>2</v>
      </c>
      <c r="H71" s="103">
        <f>G71*汇总1!$V$40</f>
        <v>0.71731354437069</v>
      </c>
      <c r="I71" s="77"/>
    </row>
    <row r="72" customFormat="1" ht="15.6" spans="1:9">
      <c r="A72" s="98">
        <v>70</v>
      </c>
      <c r="B72" s="76" t="s">
        <v>5</v>
      </c>
      <c r="C72" s="93" t="s">
        <v>32</v>
      </c>
      <c r="D72" s="93" t="s">
        <v>186</v>
      </c>
      <c r="E72" s="93" t="s">
        <v>32</v>
      </c>
      <c r="F72" s="93">
        <v>2</v>
      </c>
      <c r="G72" s="93">
        <v>2</v>
      </c>
      <c r="H72" s="103">
        <f>G72*汇总1!$V$40</f>
        <v>0.71731354437069</v>
      </c>
      <c r="I72" s="104"/>
    </row>
    <row r="73" customFormat="1" ht="15.6" spans="1:9">
      <c r="A73" s="98">
        <v>71</v>
      </c>
      <c r="B73" s="76" t="s">
        <v>5</v>
      </c>
      <c r="C73" s="93" t="s">
        <v>32</v>
      </c>
      <c r="D73" s="93" t="s">
        <v>440</v>
      </c>
      <c r="E73" s="93" t="s">
        <v>32</v>
      </c>
      <c r="F73" s="93">
        <v>2</v>
      </c>
      <c r="G73" s="93">
        <v>2</v>
      </c>
      <c r="H73" s="103">
        <f>G73*汇总1!$V$40</f>
        <v>0.71731354437069</v>
      </c>
      <c r="I73" s="77"/>
    </row>
    <row r="74" customFormat="1" ht="31.2" spans="1:9">
      <c r="A74" s="98">
        <v>72</v>
      </c>
      <c r="B74" s="76" t="s">
        <v>5</v>
      </c>
      <c r="C74" s="93" t="s">
        <v>32</v>
      </c>
      <c r="D74" s="93" t="s">
        <v>514</v>
      </c>
      <c r="E74" s="93" t="s">
        <v>32</v>
      </c>
      <c r="F74" s="93">
        <v>2</v>
      </c>
      <c r="G74" s="93">
        <v>2</v>
      </c>
      <c r="H74" s="103">
        <f>G74*汇总1!$V$40</f>
        <v>0.71731354437069</v>
      </c>
      <c r="I74" s="104"/>
    </row>
    <row r="75" customFormat="1" ht="15.6" spans="1:9">
      <c r="A75" s="98">
        <v>73</v>
      </c>
      <c r="B75" s="76" t="s">
        <v>5</v>
      </c>
      <c r="C75" s="93" t="s">
        <v>32</v>
      </c>
      <c r="D75" s="93" t="s">
        <v>515</v>
      </c>
      <c r="E75" s="93" t="s">
        <v>32</v>
      </c>
      <c r="F75" s="93">
        <v>2</v>
      </c>
      <c r="G75" s="93">
        <v>2</v>
      </c>
      <c r="H75" s="103">
        <f>G75*汇总1!$V$40</f>
        <v>0.71731354437069</v>
      </c>
      <c r="I75" s="104"/>
    </row>
    <row r="76" customFormat="1" ht="15.6" spans="1:9">
      <c r="A76" s="98">
        <v>74</v>
      </c>
      <c r="B76" s="76" t="s">
        <v>5</v>
      </c>
      <c r="C76" s="93" t="s">
        <v>32</v>
      </c>
      <c r="D76" s="93" t="s">
        <v>516</v>
      </c>
      <c r="E76" s="93" t="s">
        <v>32</v>
      </c>
      <c r="F76" s="93">
        <v>2</v>
      </c>
      <c r="G76" s="93">
        <v>2</v>
      </c>
      <c r="H76" s="103">
        <f>G76*汇总1!$V$40</f>
        <v>0.71731354437069</v>
      </c>
      <c r="I76" s="77"/>
    </row>
    <row r="77" customFormat="1" ht="31.2" spans="1:9">
      <c r="A77" s="98">
        <v>75</v>
      </c>
      <c r="B77" s="76" t="s">
        <v>5</v>
      </c>
      <c r="C77" s="93" t="s">
        <v>32</v>
      </c>
      <c r="D77" s="93" t="s">
        <v>426</v>
      </c>
      <c r="E77" s="93" t="s">
        <v>32</v>
      </c>
      <c r="F77" s="93">
        <v>4</v>
      </c>
      <c r="G77" s="93">
        <v>2</v>
      </c>
      <c r="H77" s="103">
        <f>G77*汇总1!$V$40</f>
        <v>0.71731354437069</v>
      </c>
      <c r="I77" s="99" t="s">
        <v>517</v>
      </c>
    </row>
    <row r="78" customFormat="1" ht="15.6" spans="1:9">
      <c r="A78" s="98">
        <v>76</v>
      </c>
      <c r="B78" s="76" t="s">
        <v>5</v>
      </c>
      <c r="C78" s="93" t="s">
        <v>32</v>
      </c>
      <c r="D78" s="93" t="s">
        <v>424</v>
      </c>
      <c r="E78" s="93" t="s">
        <v>32</v>
      </c>
      <c r="F78" s="93">
        <v>2</v>
      </c>
      <c r="G78" s="93">
        <v>2</v>
      </c>
      <c r="H78" s="103">
        <f>G78*汇总1!$V$40</f>
        <v>0.71731354437069</v>
      </c>
      <c r="I78" s="77"/>
    </row>
    <row r="79" customFormat="1" ht="15.6" spans="1:9">
      <c r="A79" s="98">
        <v>77</v>
      </c>
      <c r="B79" s="76" t="s">
        <v>5</v>
      </c>
      <c r="C79" s="93" t="s">
        <v>32</v>
      </c>
      <c r="D79" s="93" t="s">
        <v>518</v>
      </c>
      <c r="E79" s="93" t="s">
        <v>32</v>
      </c>
      <c r="F79" s="93">
        <v>2</v>
      </c>
      <c r="G79" s="93">
        <v>2</v>
      </c>
      <c r="H79" s="103">
        <f>G79*汇总1!$V$40</f>
        <v>0.71731354437069</v>
      </c>
      <c r="I79" s="104"/>
    </row>
    <row r="80" customFormat="1" ht="15.6" spans="1:9">
      <c r="A80" s="98">
        <v>78</v>
      </c>
      <c r="B80" s="76" t="s">
        <v>5</v>
      </c>
      <c r="C80" s="93" t="s">
        <v>32</v>
      </c>
      <c r="D80" s="93" t="s">
        <v>301</v>
      </c>
      <c r="E80" s="93" t="s">
        <v>32</v>
      </c>
      <c r="F80" s="93">
        <v>2</v>
      </c>
      <c r="G80" s="93">
        <v>2</v>
      </c>
      <c r="H80" s="103">
        <f>G80*汇总1!$V$40</f>
        <v>0.71731354437069</v>
      </c>
      <c r="I80" s="104"/>
    </row>
    <row r="81" customFormat="1" ht="15.6" spans="1:9">
      <c r="A81" s="98">
        <v>79</v>
      </c>
      <c r="B81" s="76" t="s">
        <v>5</v>
      </c>
      <c r="C81" s="93" t="s">
        <v>32</v>
      </c>
      <c r="D81" s="93" t="s">
        <v>421</v>
      </c>
      <c r="E81" s="93" t="s">
        <v>32</v>
      </c>
      <c r="F81" s="93">
        <v>2</v>
      </c>
      <c r="G81" s="93">
        <v>2</v>
      </c>
      <c r="H81" s="103">
        <f>G81*汇总1!$V$40</f>
        <v>0.71731354437069</v>
      </c>
      <c r="I81" s="93"/>
    </row>
    <row r="82" customFormat="1" ht="15.6" spans="1:9">
      <c r="A82" s="98">
        <v>80</v>
      </c>
      <c r="B82" s="76" t="s">
        <v>5</v>
      </c>
      <c r="C82" s="93" t="s">
        <v>32</v>
      </c>
      <c r="D82" s="93" t="s">
        <v>519</v>
      </c>
      <c r="E82" s="93" t="s">
        <v>32</v>
      </c>
      <c r="F82" s="93">
        <v>2</v>
      </c>
      <c r="G82" s="93">
        <v>2</v>
      </c>
      <c r="H82" s="103">
        <f>G82*汇总1!$V$40</f>
        <v>0.71731354437069</v>
      </c>
      <c r="I82" s="77" t="s">
        <v>416</v>
      </c>
    </row>
    <row r="83" customFormat="1" ht="15.6" spans="1:9">
      <c r="A83" s="98">
        <v>81</v>
      </c>
      <c r="B83" s="76" t="s">
        <v>5</v>
      </c>
      <c r="C83" s="93" t="s">
        <v>32</v>
      </c>
      <c r="D83" s="93" t="s">
        <v>314</v>
      </c>
      <c r="E83" s="93" t="s">
        <v>32</v>
      </c>
      <c r="F83" s="93">
        <v>2</v>
      </c>
      <c r="G83" s="93">
        <v>2</v>
      </c>
      <c r="H83" s="103">
        <f>G83*汇总1!$V$40</f>
        <v>0.71731354437069</v>
      </c>
      <c r="I83" s="77" t="s">
        <v>416</v>
      </c>
    </row>
    <row r="84" customFormat="1" ht="46.8" spans="1:9">
      <c r="A84" s="98">
        <v>82</v>
      </c>
      <c r="B84" s="76" t="s">
        <v>5</v>
      </c>
      <c r="C84" s="93" t="s">
        <v>32</v>
      </c>
      <c r="D84" s="93" t="s">
        <v>520</v>
      </c>
      <c r="E84" s="93" t="s">
        <v>32</v>
      </c>
      <c r="F84" s="93">
        <v>2</v>
      </c>
      <c r="G84" s="93">
        <v>0</v>
      </c>
      <c r="H84" s="103">
        <f>G84*汇总1!$V$40</f>
        <v>0</v>
      </c>
      <c r="I84" s="77" t="s">
        <v>521</v>
      </c>
    </row>
    <row r="85" customFormat="1" ht="15.6" spans="1:9">
      <c r="A85" s="98">
        <v>83</v>
      </c>
      <c r="B85" s="76" t="s">
        <v>4</v>
      </c>
      <c r="C85" s="76" t="s">
        <v>32</v>
      </c>
      <c r="D85" s="76" t="s">
        <v>452</v>
      </c>
      <c r="E85" s="76" t="s">
        <v>32</v>
      </c>
      <c r="F85" s="76">
        <v>2</v>
      </c>
      <c r="G85" s="77">
        <v>2</v>
      </c>
      <c r="H85" s="105">
        <f>G85*汇总1!$V$40</f>
        <v>0.71731354437069</v>
      </c>
      <c r="I85" s="80"/>
    </row>
    <row r="86" customFormat="1" ht="15.6" spans="1:9">
      <c r="A86" s="98">
        <v>84</v>
      </c>
      <c r="B86" s="76" t="s">
        <v>4</v>
      </c>
      <c r="C86" s="77" t="s">
        <v>32</v>
      </c>
      <c r="D86" s="77" t="s">
        <v>335</v>
      </c>
      <c r="E86" s="77" t="s">
        <v>32</v>
      </c>
      <c r="F86" s="77">
        <v>2</v>
      </c>
      <c r="G86" s="77">
        <v>2</v>
      </c>
      <c r="H86" s="105">
        <f>G86*汇总1!$V$40</f>
        <v>0.71731354437069</v>
      </c>
      <c r="I86" s="80"/>
    </row>
    <row r="87" customFormat="1" ht="15.6" spans="1:9">
      <c r="A87" s="98">
        <v>85</v>
      </c>
      <c r="B87" s="76" t="s">
        <v>4</v>
      </c>
      <c r="C87" s="77" t="s">
        <v>32</v>
      </c>
      <c r="D87" s="77" t="s">
        <v>522</v>
      </c>
      <c r="E87" s="77" t="s">
        <v>32</v>
      </c>
      <c r="F87" s="77">
        <v>2</v>
      </c>
      <c r="G87" s="77">
        <v>2</v>
      </c>
      <c r="H87" s="105">
        <f>G87*汇总1!$V$40</f>
        <v>0.71731354437069</v>
      </c>
      <c r="I87" s="80"/>
    </row>
    <row r="88" customFormat="1" ht="15.6" spans="1:9">
      <c r="A88" s="98">
        <v>86</v>
      </c>
      <c r="B88" s="76" t="s">
        <v>4</v>
      </c>
      <c r="C88" s="77" t="s">
        <v>32</v>
      </c>
      <c r="D88" s="77" t="s">
        <v>317</v>
      </c>
      <c r="E88" s="77" t="s">
        <v>32</v>
      </c>
      <c r="F88" s="77">
        <v>2</v>
      </c>
      <c r="G88" s="77">
        <v>2</v>
      </c>
      <c r="H88" s="105">
        <f>G88*汇总1!$V$40</f>
        <v>0.71731354437069</v>
      </c>
      <c r="I88" s="80"/>
    </row>
    <row r="89" customFormat="1" ht="15.6" spans="1:9">
      <c r="A89" s="98">
        <v>87</v>
      </c>
      <c r="B89" s="76" t="s">
        <v>4</v>
      </c>
      <c r="C89" s="77" t="s">
        <v>32</v>
      </c>
      <c r="D89" s="77" t="s">
        <v>443</v>
      </c>
      <c r="E89" s="77" t="s">
        <v>32</v>
      </c>
      <c r="F89" s="77">
        <v>2</v>
      </c>
      <c r="G89" s="77">
        <v>2</v>
      </c>
      <c r="H89" s="105">
        <f>G89*汇总1!$V$40</f>
        <v>0.71731354437069</v>
      </c>
      <c r="I89" s="80"/>
    </row>
    <row r="90" customFormat="1" ht="15.6" spans="1:9">
      <c r="A90" s="98">
        <v>88</v>
      </c>
      <c r="B90" s="76" t="s">
        <v>4</v>
      </c>
      <c r="C90" s="77" t="s">
        <v>32</v>
      </c>
      <c r="D90" s="77" t="s">
        <v>450</v>
      </c>
      <c r="E90" s="77" t="s">
        <v>32</v>
      </c>
      <c r="F90" s="77">
        <v>2</v>
      </c>
      <c r="G90" s="77">
        <v>2</v>
      </c>
      <c r="H90" s="105">
        <f>G90*汇总1!$V$40</f>
        <v>0.71731354437069</v>
      </c>
      <c r="I90" s="80"/>
    </row>
    <row r="91" customFormat="1" ht="15.6" spans="1:9">
      <c r="A91" s="98">
        <v>89</v>
      </c>
      <c r="B91" s="76" t="s">
        <v>4</v>
      </c>
      <c r="C91" s="77" t="s">
        <v>32</v>
      </c>
      <c r="D91" s="77" t="s">
        <v>331</v>
      </c>
      <c r="E91" s="77" t="s">
        <v>32</v>
      </c>
      <c r="F91" s="77">
        <v>2</v>
      </c>
      <c r="G91" s="77">
        <v>2</v>
      </c>
      <c r="H91" s="105">
        <f>G91*汇总1!$V$40</f>
        <v>0.71731354437069</v>
      </c>
      <c r="I91" s="80"/>
    </row>
    <row r="92" customFormat="1" ht="15.6" spans="1:9">
      <c r="A92" s="98">
        <v>90</v>
      </c>
      <c r="B92" s="76" t="s">
        <v>4</v>
      </c>
      <c r="C92" s="77" t="s">
        <v>32</v>
      </c>
      <c r="D92" s="77" t="s">
        <v>451</v>
      </c>
      <c r="E92" s="77" t="s">
        <v>32</v>
      </c>
      <c r="F92" s="77">
        <v>2</v>
      </c>
      <c r="G92" s="77">
        <v>2</v>
      </c>
      <c r="H92" s="105">
        <f>G92*汇总1!$V$40</f>
        <v>0.71731354437069</v>
      </c>
      <c r="I92" s="80"/>
    </row>
    <row r="93" customFormat="1" ht="15.6" spans="1:9">
      <c r="A93" s="98">
        <v>91</v>
      </c>
      <c r="B93" s="76" t="s">
        <v>4</v>
      </c>
      <c r="C93" s="77" t="s">
        <v>32</v>
      </c>
      <c r="D93" s="77" t="s">
        <v>333</v>
      </c>
      <c r="E93" s="77" t="s">
        <v>32</v>
      </c>
      <c r="F93" s="77">
        <v>2</v>
      </c>
      <c r="G93" s="77">
        <v>2</v>
      </c>
      <c r="H93" s="105">
        <f>G93*汇总1!$V$40</f>
        <v>0.71731354437069</v>
      </c>
      <c r="I93" s="80"/>
    </row>
    <row r="94" customFormat="1" ht="15.6" spans="1:9">
      <c r="A94" s="98">
        <v>92</v>
      </c>
      <c r="B94" s="76" t="s">
        <v>4</v>
      </c>
      <c r="C94" s="77" t="s">
        <v>32</v>
      </c>
      <c r="D94" s="77" t="s">
        <v>444</v>
      </c>
      <c r="E94" s="77" t="s">
        <v>32</v>
      </c>
      <c r="F94" s="77">
        <v>2</v>
      </c>
      <c r="G94" s="77">
        <v>2</v>
      </c>
      <c r="H94" s="105">
        <f>G94*汇总1!$V$40</f>
        <v>0.71731354437069</v>
      </c>
      <c r="I94" s="80"/>
    </row>
    <row r="95" customFormat="1" ht="15.6" spans="1:9">
      <c r="A95" s="98">
        <v>93</v>
      </c>
      <c r="B95" s="76" t="s">
        <v>4</v>
      </c>
      <c r="C95" s="77" t="s">
        <v>32</v>
      </c>
      <c r="D95" s="77" t="s">
        <v>446</v>
      </c>
      <c r="E95" s="77" t="s">
        <v>32</v>
      </c>
      <c r="F95" s="77">
        <v>2</v>
      </c>
      <c r="G95" s="77">
        <v>2</v>
      </c>
      <c r="H95" s="105">
        <f>G95*汇总1!$V$40</f>
        <v>0.71731354437069</v>
      </c>
      <c r="I95" s="80"/>
    </row>
    <row r="96" customFormat="1" ht="15.6" spans="1:9">
      <c r="A96" s="98">
        <v>94</v>
      </c>
      <c r="B96" s="76" t="s">
        <v>4</v>
      </c>
      <c r="C96" s="77" t="s">
        <v>32</v>
      </c>
      <c r="D96" s="77" t="s">
        <v>131</v>
      </c>
      <c r="E96" s="77" t="s">
        <v>32</v>
      </c>
      <c r="F96" s="77">
        <v>2</v>
      </c>
      <c r="G96" s="77">
        <v>2</v>
      </c>
      <c r="H96" s="105">
        <f>G96*汇总1!$V$40</f>
        <v>0.71731354437069</v>
      </c>
      <c r="I96" s="80"/>
    </row>
    <row r="97" customFormat="1" ht="15.6" spans="1:9">
      <c r="A97" s="98">
        <v>95</v>
      </c>
      <c r="B97" s="76" t="s">
        <v>4</v>
      </c>
      <c r="C97" s="77" t="s">
        <v>32</v>
      </c>
      <c r="D97" s="77" t="s">
        <v>449</v>
      </c>
      <c r="E97" s="77" t="s">
        <v>32</v>
      </c>
      <c r="F97" s="77">
        <v>2</v>
      </c>
      <c r="G97" s="77">
        <v>2</v>
      </c>
      <c r="H97" s="105">
        <f>G97*汇总1!$V$40</f>
        <v>0.71731354437069</v>
      </c>
      <c r="I97" s="80"/>
    </row>
    <row r="98" customFormat="1" ht="15.6" spans="1:9">
      <c r="A98" s="98">
        <v>96</v>
      </c>
      <c r="B98" s="76" t="s">
        <v>4</v>
      </c>
      <c r="C98" s="77" t="s">
        <v>32</v>
      </c>
      <c r="D98" s="77" t="s">
        <v>327</v>
      </c>
      <c r="E98" s="77" t="s">
        <v>32</v>
      </c>
      <c r="F98" s="77">
        <v>2</v>
      </c>
      <c r="G98" s="77">
        <v>2</v>
      </c>
      <c r="H98" s="105">
        <f>G98*汇总1!$V$40</f>
        <v>0.71731354437069</v>
      </c>
      <c r="I98" s="80"/>
    </row>
    <row r="99" customFormat="1" ht="15.6" spans="1:9">
      <c r="A99" s="98">
        <v>97</v>
      </c>
      <c r="B99" s="76" t="s">
        <v>4</v>
      </c>
      <c r="C99" s="77" t="s">
        <v>32</v>
      </c>
      <c r="D99" s="77" t="s">
        <v>447</v>
      </c>
      <c r="E99" s="77" t="s">
        <v>32</v>
      </c>
      <c r="F99" s="77">
        <v>2</v>
      </c>
      <c r="G99" s="77">
        <v>2</v>
      </c>
      <c r="H99" s="105">
        <f>G99*汇总1!$V$40</f>
        <v>0.71731354437069</v>
      </c>
      <c r="I99" s="80"/>
    </row>
    <row r="100" customFormat="1" ht="15.6" spans="1:9">
      <c r="A100" s="98">
        <v>98</v>
      </c>
      <c r="B100" s="76" t="s">
        <v>4</v>
      </c>
      <c r="C100" s="77" t="s">
        <v>32</v>
      </c>
      <c r="D100" s="77" t="s">
        <v>448</v>
      </c>
      <c r="E100" s="77" t="s">
        <v>32</v>
      </c>
      <c r="F100" s="77">
        <v>2</v>
      </c>
      <c r="G100" s="77">
        <v>2</v>
      </c>
      <c r="H100" s="105">
        <f>G100*汇总1!$V$40</f>
        <v>0.71731354437069</v>
      </c>
      <c r="I100" s="80"/>
    </row>
    <row r="101" customFormat="1" ht="15.6" spans="1:9">
      <c r="A101" s="98">
        <v>99</v>
      </c>
      <c r="B101" s="76" t="s">
        <v>4</v>
      </c>
      <c r="C101" s="77" t="s">
        <v>32</v>
      </c>
      <c r="D101" s="77" t="s">
        <v>329</v>
      </c>
      <c r="E101" s="77" t="s">
        <v>32</v>
      </c>
      <c r="F101" s="77">
        <v>2</v>
      </c>
      <c r="G101" s="77">
        <v>2</v>
      </c>
      <c r="H101" s="105">
        <f>G101*汇总1!$V$40</f>
        <v>0.71731354437069</v>
      </c>
      <c r="I101" s="80"/>
    </row>
    <row r="102" ht="35" customHeight="1" spans="1:9">
      <c r="A102" s="81" t="s">
        <v>8</v>
      </c>
      <c r="B102" s="82"/>
      <c r="C102" s="82"/>
      <c r="D102" s="82"/>
      <c r="E102" s="83"/>
      <c r="F102" s="84">
        <f>SUM(F3:F101)</f>
        <v>200</v>
      </c>
      <c r="G102" s="84">
        <f>SUM(G3:G101)</f>
        <v>196</v>
      </c>
      <c r="H102" s="79">
        <f>G102*汇总1!$V$40</f>
        <v>70.2967273483276</v>
      </c>
      <c r="I102" s="80"/>
    </row>
  </sheetData>
  <sheetProtection formatCells="0" formatColumns="0" formatRows="0" insertRows="0" insertColumns="0" insertHyperlinks="0" deleteColumns="0" deleteRows="0" sort="0" autoFilter="0" pivotTables="0"/>
  <mergeCells count="2">
    <mergeCell ref="A1:I1"/>
    <mergeCell ref="A102:E102"/>
  </mergeCells>
  <pageMargins left="0.700694444444445" right="0.700694444444445" top="0.751388888888889" bottom="0.751388888888889" header="0.297916666666667" footer="0.297916666666667"/>
  <pageSetup paperSize="9" scale="80" fitToHeight="0"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opLeftCell="A3" workbookViewId="0">
      <selection activeCell="P17" sqref="P17"/>
    </sheetView>
  </sheetViews>
  <sheetFormatPr defaultColWidth="9" defaultRowHeight="14.4" outlineLevelRow="3"/>
  <cols>
    <col min="1" max="1" width="7.11111111111111" customWidth="1"/>
    <col min="2" max="2" width="9.11111111111111" customWidth="1"/>
    <col min="3" max="3" width="31" customWidth="1"/>
    <col min="4" max="4" width="40" customWidth="1"/>
    <col min="5" max="5" width="30.2222222222222" customWidth="1"/>
    <col min="6" max="6" width="14.6666666666667" customWidth="1"/>
    <col min="7" max="7" width="10.75" customWidth="1"/>
    <col min="8" max="8" width="10.3333333333333" customWidth="1"/>
    <col min="9" max="9" width="9.77777777777778" style="52" customWidth="1"/>
  </cols>
  <sheetData>
    <row r="1" ht="38" customHeight="1" spans="1:9">
      <c r="A1" s="73" t="s">
        <v>523</v>
      </c>
      <c r="B1" s="73"/>
      <c r="C1" s="73"/>
      <c r="D1" s="73"/>
      <c r="E1" s="73"/>
      <c r="F1" s="73"/>
      <c r="G1" s="73"/>
      <c r="H1" s="73"/>
      <c r="I1" s="73"/>
    </row>
    <row r="2" ht="46.8" spans="1:9">
      <c r="A2" s="74" t="s">
        <v>2</v>
      </c>
      <c r="B2" s="74" t="s">
        <v>46</v>
      </c>
      <c r="C2" s="74" t="s">
        <v>47</v>
      </c>
      <c r="D2" s="74" t="s">
        <v>48</v>
      </c>
      <c r="E2" s="74" t="s">
        <v>60</v>
      </c>
      <c r="F2" s="74" t="s">
        <v>488</v>
      </c>
      <c r="G2" s="75" t="s">
        <v>38</v>
      </c>
      <c r="H2" s="7" t="s">
        <v>54</v>
      </c>
      <c r="I2" s="7" t="s">
        <v>65</v>
      </c>
    </row>
    <row r="3" ht="15.6" spans="1:9">
      <c r="A3" s="76">
        <v>1</v>
      </c>
      <c r="B3" s="76" t="s">
        <v>524</v>
      </c>
      <c r="C3" s="77" t="s">
        <v>33</v>
      </c>
      <c r="D3" s="77" t="s">
        <v>525</v>
      </c>
      <c r="E3" s="77" t="s">
        <v>33</v>
      </c>
      <c r="F3" s="77">
        <v>100</v>
      </c>
      <c r="G3" s="78">
        <v>100</v>
      </c>
      <c r="H3" s="79">
        <f>G3*汇总1!$V$40</f>
        <v>35.8656772185345</v>
      </c>
      <c r="I3" s="80"/>
    </row>
    <row r="4" ht="35" customHeight="1" spans="1:9">
      <c r="A4" s="81" t="s">
        <v>8</v>
      </c>
      <c r="B4" s="82"/>
      <c r="C4" s="82"/>
      <c r="D4" s="82"/>
      <c r="E4" s="83"/>
      <c r="F4" s="84">
        <f>SUM(F3:F3)</f>
        <v>100</v>
      </c>
      <c r="G4" s="84">
        <f>SUM(G3:G3)</f>
        <v>100</v>
      </c>
      <c r="H4" s="79">
        <f>G4*汇总1!$V$40</f>
        <v>35.8656772185345</v>
      </c>
      <c r="I4" s="80"/>
    </row>
  </sheetData>
  <sheetProtection formatCells="0" formatColumns="0" formatRows="0" insertRows="0" insertColumns="0" insertHyperlinks="0" deleteColumns="0" deleteRows="0" sort="0" autoFilter="0" pivotTables="0"/>
  <mergeCells count="2">
    <mergeCell ref="A1:I1"/>
    <mergeCell ref="A4:E4"/>
  </mergeCells>
  <pageMargins left="0.700694444444445" right="0.700694444444445" top="0.751388888888889" bottom="0.751388888888889" header="0.297916666666667" footer="0.297916666666667"/>
  <pageSetup paperSize="9" scale="82" fitToHeight="0"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workbookViewId="0">
      <selection activeCell="P17" sqref="P17"/>
    </sheetView>
  </sheetViews>
  <sheetFormatPr defaultColWidth="9" defaultRowHeight="14.4"/>
  <cols>
    <col min="1" max="1" width="6.81481481481481" customWidth="1"/>
    <col min="3" max="3" width="18.3796296296296" customWidth="1"/>
    <col min="4" max="4" width="21.5833333333333" customWidth="1"/>
    <col min="5" max="5" width="27" customWidth="1"/>
    <col min="6" max="6" width="14.6296296296296" customWidth="1"/>
    <col min="7" max="7" width="14.25" customWidth="1"/>
    <col min="8" max="8" width="10.7037037037037" customWidth="1"/>
    <col min="9" max="9" width="6.62962962962963" customWidth="1"/>
    <col min="10" max="11" width="14.6759259259259" style="52" customWidth="1"/>
    <col min="12" max="12" width="9" customWidth="1"/>
    <col min="13" max="13" width="15.0833333333333" customWidth="1"/>
  </cols>
  <sheetData>
    <row r="1" ht="48" customHeight="1" spans="1:13">
      <c r="A1" s="6" t="s">
        <v>526</v>
      </c>
      <c r="B1" s="6"/>
      <c r="C1" s="6"/>
      <c r="D1" s="6"/>
      <c r="E1" s="6"/>
      <c r="F1" s="6"/>
      <c r="G1" s="6"/>
      <c r="H1" s="6"/>
      <c r="I1" s="6"/>
      <c r="J1" s="6"/>
      <c r="K1" s="6"/>
      <c r="L1" s="6"/>
      <c r="M1" s="6"/>
    </row>
    <row r="2" ht="57.6" spans="1:13">
      <c r="A2" s="53" t="s">
        <v>2</v>
      </c>
      <c r="B2" s="53" t="s">
        <v>46</v>
      </c>
      <c r="C2" s="53" t="s">
        <v>60</v>
      </c>
      <c r="D2" s="53" t="s">
        <v>47</v>
      </c>
      <c r="E2" s="53" t="s">
        <v>48</v>
      </c>
      <c r="F2" s="53" t="s">
        <v>60</v>
      </c>
      <c r="G2" s="53" t="s">
        <v>527</v>
      </c>
      <c r="H2" s="53" t="s">
        <v>528</v>
      </c>
      <c r="I2" s="53" t="s">
        <v>62</v>
      </c>
      <c r="J2" s="54" t="s">
        <v>52</v>
      </c>
      <c r="K2" s="54" t="s">
        <v>64</v>
      </c>
      <c r="L2" s="9" t="s">
        <v>54</v>
      </c>
      <c r="M2" s="54" t="s">
        <v>65</v>
      </c>
    </row>
    <row r="3" ht="43.2" spans="1:13">
      <c r="A3" s="55">
        <v>1</v>
      </c>
      <c r="B3" s="55" t="s">
        <v>7</v>
      </c>
      <c r="C3" s="55" t="s">
        <v>529</v>
      </c>
      <c r="D3" s="55" t="s">
        <v>530</v>
      </c>
      <c r="E3" s="55" t="s">
        <v>531</v>
      </c>
      <c r="F3" s="55" t="s">
        <v>532</v>
      </c>
      <c r="G3" s="55">
        <v>4500</v>
      </c>
      <c r="H3" s="55">
        <v>1142.5</v>
      </c>
      <c r="I3" s="55"/>
      <c r="J3" s="56">
        <v>10</v>
      </c>
      <c r="K3" s="56">
        <v>0</v>
      </c>
      <c r="L3" s="57">
        <f>K3*汇总1!$V$40</f>
        <v>0</v>
      </c>
      <c r="M3" s="55" t="s">
        <v>533</v>
      </c>
    </row>
    <row r="4" ht="57.6" spans="1:13">
      <c r="A4" s="55">
        <v>2</v>
      </c>
      <c r="B4" s="58" t="s">
        <v>7</v>
      </c>
      <c r="C4" s="55" t="s">
        <v>529</v>
      </c>
      <c r="D4" s="55" t="s">
        <v>534</v>
      </c>
      <c r="E4" s="55" t="s">
        <v>535</v>
      </c>
      <c r="F4" s="59" t="s">
        <v>536</v>
      </c>
      <c r="G4" s="55"/>
      <c r="H4" s="55"/>
      <c r="I4" s="55"/>
      <c r="J4" s="56">
        <v>5</v>
      </c>
      <c r="K4" s="56">
        <v>5</v>
      </c>
      <c r="L4" s="57">
        <f>K4*汇总1!$V$40</f>
        <v>1.79328386092672</v>
      </c>
      <c r="M4" s="60"/>
    </row>
    <row r="5" ht="49" customHeight="1" spans="1:13">
      <c r="A5" s="55">
        <v>3</v>
      </c>
      <c r="B5" s="61" t="s">
        <v>6</v>
      </c>
      <c r="C5" s="62" t="s">
        <v>537</v>
      </c>
      <c r="D5" s="62" t="s">
        <v>538</v>
      </c>
      <c r="E5" s="55" t="s">
        <v>411</v>
      </c>
      <c r="F5" s="62" t="s">
        <v>537</v>
      </c>
      <c r="G5" s="62"/>
      <c r="H5" s="62"/>
      <c r="I5" s="62">
        <v>5</v>
      </c>
      <c r="J5" s="63">
        <v>5</v>
      </c>
      <c r="K5" s="63">
        <v>5</v>
      </c>
      <c r="L5" s="57">
        <f>K5*汇总1!$V$40</f>
        <v>1.79328386092672</v>
      </c>
      <c r="M5" s="57"/>
    </row>
    <row r="6" ht="49" customHeight="1" spans="1:13">
      <c r="A6" s="55">
        <v>4</v>
      </c>
      <c r="B6" s="64" t="s">
        <v>5</v>
      </c>
      <c r="C6" s="62" t="s">
        <v>537</v>
      </c>
      <c r="D6" s="62" t="s">
        <v>538</v>
      </c>
      <c r="E6" s="62" t="s">
        <v>512</v>
      </c>
      <c r="F6" s="64" t="s">
        <v>537</v>
      </c>
      <c r="G6" s="64"/>
      <c r="H6" s="65"/>
      <c r="I6" s="65"/>
      <c r="J6" s="66">
        <v>5</v>
      </c>
      <c r="K6" s="63">
        <v>5</v>
      </c>
      <c r="L6" s="57">
        <f>K6*汇总1!$V$40</f>
        <v>1.79328386092672</v>
      </c>
      <c r="M6" s="67"/>
    </row>
    <row r="7" ht="49" customHeight="1" spans="1:13">
      <c r="A7" s="55">
        <v>5</v>
      </c>
      <c r="B7" s="68" t="s">
        <v>4</v>
      </c>
      <c r="C7" s="62" t="s">
        <v>537</v>
      </c>
      <c r="D7" s="62" t="s">
        <v>538</v>
      </c>
      <c r="E7" s="69" t="s">
        <v>448</v>
      </c>
      <c r="F7" s="69" t="s">
        <v>537</v>
      </c>
      <c r="G7" s="69"/>
      <c r="H7" s="69"/>
      <c r="I7" s="69">
        <v>5</v>
      </c>
      <c r="J7" s="70">
        <v>5</v>
      </c>
      <c r="K7" s="70">
        <v>5</v>
      </c>
      <c r="L7" s="57">
        <f>K7*汇总1!$V$40</f>
        <v>1.79328386092672</v>
      </c>
      <c r="M7" s="57"/>
    </row>
    <row r="8" ht="49" customHeight="1" spans="1:13">
      <c r="A8" s="67"/>
      <c r="B8" s="68" t="s">
        <v>58</v>
      </c>
      <c r="C8" s="68"/>
      <c r="D8" s="68"/>
      <c r="E8" s="68"/>
      <c r="F8" s="68"/>
      <c r="G8" s="67"/>
      <c r="H8" s="67"/>
      <c r="I8" s="67"/>
      <c r="J8" s="71">
        <f>SUM(J3:J7)</f>
        <v>30</v>
      </c>
      <c r="K8" s="71">
        <f>SUM(K3:K7)</f>
        <v>20</v>
      </c>
      <c r="L8" s="72">
        <f>SUM(L3:L7)</f>
        <v>7.17313544370688</v>
      </c>
      <c r="M8" s="60"/>
    </row>
    <row r="9" ht="49" customHeight="1"/>
    <row r="10" ht="49" customHeight="1"/>
  </sheetData>
  <sheetProtection formatCells="0" formatColumns="0" formatRows="0" insertRows="0" insertColumns="0" insertHyperlinks="0" deleteColumns="0" deleteRows="0" sort="0" autoFilter="0" pivotTables="0"/>
  <mergeCells count="2">
    <mergeCell ref="A1:M1"/>
    <mergeCell ref="B8:F8"/>
  </mergeCells>
  <pageMargins left="0.700694444444445" right="0.700694444444445" top="0.751388888888889" bottom="0.751388888888889" header="0.298611111111111" footer="0.298611111111111"/>
  <pageSetup paperSize="9" scale="54" orientation="landscape" horizontalDpi="600"/>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4"/>
  <sheetViews>
    <sheetView workbookViewId="0">
      <pane ySplit="2" topLeftCell="A3" activePane="bottomLeft" state="frozen"/>
      <selection/>
      <selection pane="bottomLeft" activeCell="K3" sqref="K3"/>
    </sheetView>
  </sheetViews>
  <sheetFormatPr defaultColWidth="9" defaultRowHeight="14.4"/>
  <cols>
    <col min="1" max="1" width="4.37962962962963" style="2" customWidth="1"/>
    <col min="2" max="2" width="7.93518518518519" style="2" customWidth="1"/>
    <col min="3" max="3" width="33.5092592592593" style="3" customWidth="1"/>
    <col min="4" max="4" width="12.6851851851852" style="3" customWidth="1"/>
    <col min="5" max="5" width="12" style="3" customWidth="1"/>
    <col min="6" max="6" width="11.8888888888889" style="3" customWidth="1"/>
    <col min="7" max="7" width="16.0277777777778" style="3" customWidth="1"/>
    <col min="8" max="8" width="14.3888888888889" style="3" customWidth="1"/>
    <col min="9" max="9" width="11.8796296296296" style="4" customWidth="1"/>
    <col min="10" max="10" width="15.5462962962963" style="4" customWidth="1"/>
    <col min="11" max="11" width="11.8796296296296" style="4" customWidth="1"/>
    <col min="12" max="12" width="10" style="2" customWidth="1"/>
    <col min="13" max="13" width="14.9166666666667" style="5" customWidth="1"/>
    <col min="14" max="16384" width="9" style="2"/>
  </cols>
  <sheetData>
    <row r="1" ht="59" customHeight="1" spans="1:13">
      <c r="A1" s="6" t="s">
        <v>539</v>
      </c>
      <c r="B1" s="6"/>
      <c r="C1" s="6"/>
      <c r="D1" s="6"/>
      <c r="E1" s="6"/>
      <c r="F1" s="6"/>
      <c r="G1" s="6"/>
      <c r="H1" s="6"/>
      <c r="I1" s="6"/>
      <c r="J1" s="6"/>
      <c r="K1" s="6"/>
      <c r="L1" s="6"/>
      <c r="M1" s="6"/>
    </row>
    <row r="2" s="1" customFormat="1" ht="48" spans="1:13">
      <c r="A2" s="7" t="s">
        <v>2</v>
      </c>
      <c r="B2" s="7" t="s">
        <v>46</v>
      </c>
      <c r="C2" s="7" t="s">
        <v>540</v>
      </c>
      <c r="D2" s="7" t="s">
        <v>541</v>
      </c>
      <c r="E2" s="7" t="s">
        <v>542</v>
      </c>
      <c r="F2" s="8" t="s">
        <v>543</v>
      </c>
      <c r="G2" s="8" t="s">
        <v>544</v>
      </c>
      <c r="H2" s="9" t="s">
        <v>52</v>
      </c>
      <c r="I2" s="10" t="s">
        <v>545</v>
      </c>
      <c r="J2" s="10" t="s">
        <v>546</v>
      </c>
      <c r="K2" s="10" t="s">
        <v>547</v>
      </c>
      <c r="L2" s="9" t="s">
        <v>54</v>
      </c>
      <c r="M2" s="11" t="s">
        <v>65</v>
      </c>
    </row>
    <row r="3" ht="47" customHeight="1" spans="1:13">
      <c r="A3" s="12">
        <v>1</v>
      </c>
      <c r="B3" s="13" t="s">
        <v>7</v>
      </c>
      <c r="C3" s="13" t="s">
        <v>495</v>
      </c>
      <c r="D3" s="14">
        <v>4500</v>
      </c>
      <c r="E3" s="15">
        <v>3.9</v>
      </c>
      <c r="F3" s="16">
        <v>134.7</v>
      </c>
      <c r="G3" s="16">
        <v>4509</v>
      </c>
      <c r="H3" s="16">
        <v>67.351667</v>
      </c>
      <c r="I3" s="17">
        <v>134.7</v>
      </c>
      <c r="J3" s="17">
        <v>218.093475</v>
      </c>
      <c r="K3" s="17">
        <v>60.38</v>
      </c>
      <c r="L3" s="17">
        <f>K3*汇总1!$V$40</f>
        <v>21.6556959045511</v>
      </c>
      <c r="M3" s="18" t="s">
        <v>548</v>
      </c>
    </row>
    <row r="4" ht="47" customHeight="1" spans="1:13">
      <c r="A4" s="12">
        <v>2</v>
      </c>
      <c r="B4" s="13" t="s">
        <v>7</v>
      </c>
      <c r="C4" s="13" t="s">
        <v>71</v>
      </c>
      <c r="D4" s="14">
        <v>2100</v>
      </c>
      <c r="E4" s="16" t="s">
        <v>549</v>
      </c>
      <c r="F4" s="16">
        <v>75.461526</v>
      </c>
      <c r="G4" s="16">
        <v>2100</v>
      </c>
      <c r="H4" s="16">
        <v>37.73</v>
      </c>
      <c r="I4" s="17">
        <v>75.461526</v>
      </c>
      <c r="J4" s="17">
        <v>1465.86216</v>
      </c>
      <c r="K4" s="17">
        <v>37.73</v>
      </c>
      <c r="L4" s="17">
        <f>K4*汇总1!$V$40</f>
        <v>13.5321200145531</v>
      </c>
      <c r="M4" s="18" t="s">
        <v>548</v>
      </c>
    </row>
    <row r="5" ht="47" customHeight="1" spans="1:13">
      <c r="A5" s="12">
        <v>3</v>
      </c>
      <c r="B5" s="13" t="s">
        <v>7</v>
      </c>
      <c r="C5" s="13" t="s">
        <v>550</v>
      </c>
      <c r="D5" s="14">
        <v>7500</v>
      </c>
      <c r="E5" s="16" t="s">
        <v>551</v>
      </c>
      <c r="F5" s="15">
        <v>199.93</v>
      </c>
      <c r="G5" s="16">
        <v>7500</v>
      </c>
      <c r="H5" s="16">
        <v>100</v>
      </c>
      <c r="I5" s="17">
        <v>199.93125</v>
      </c>
      <c r="J5" s="17">
        <v>7897.27748</v>
      </c>
      <c r="K5" s="17">
        <v>100</v>
      </c>
      <c r="L5" s="17">
        <f>K5*汇总1!$V$40</f>
        <v>35.8656772185345</v>
      </c>
      <c r="M5" s="18" t="s">
        <v>548</v>
      </c>
    </row>
    <row r="6" ht="47" customHeight="1" spans="1:13">
      <c r="A6" s="12">
        <v>4</v>
      </c>
      <c r="B6" s="13" t="s">
        <v>7</v>
      </c>
      <c r="C6" s="13" t="s">
        <v>552</v>
      </c>
      <c r="D6" s="14">
        <v>544.4</v>
      </c>
      <c r="E6" s="16" t="s">
        <v>553</v>
      </c>
      <c r="F6" s="16">
        <v>33.946252</v>
      </c>
      <c r="G6" s="16">
        <v>544.4</v>
      </c>
      <c r="H6" s="16">
        <v>16.973126</v>
      </c>
      <c r="I6" s="17">
        <v>11.391948</v>
      </c>
      <c r="J6" s="17">
        <v>473.85827</v>
      </c>
      <c r="K6" s="17">
        <v>7.86</v>
      </c>
      <c r="L6" s="17">
        <f>K6*汇总1!$V$40</f>
        <v>2.81904222937681</v>
      </c>
      <c r="M6" s="18" t="s">
        <v>548</v>
      </c>
    </row>
    <row r="7" ht="47" customHeight="1" spans="1:13">
      <c r="A7" s="12">
        <v>5</v>
      </c>
      <c r="B7" s="13" t="s">
        <v>7</v>
      </c>
      <c r="C7" s="13" t="s">
        <v>554</v>
      </c>
      <c r="D7" s="14">
        <v>1243</v>
      </c>
      <c r="E7" s="16" t="s">
        <v>555</v>
      </c>
      <c r="F7" s="15">
        <v>20.113255</v>
      </c>
      <c r="G7" s="16">
        <v>1243</v>
      </c>
      <c r="H7" s="16">
        <v>10.06</v>
      </c>
      <c r="I7" s="17">
        <v>20.113255</v>
      </c>
      <c r="J7" s="17">
        <v>1405.721863</v>
      </c>
      <c r="K7" s="17">
        <v>10.02</v>
      </c>
      <c r="L7" s="17">
        <f>K7*汇总1!$V$40</f>
        <v>3.59374085729716</v>
      </c>
      <c r="M7" s="18" t="s">
        <v>548</v>
      </c>
    </row>
    <row r="8" ht="47" customHeight="1" spans="1:13">
      <c r="A8" s="12">
        <v>6</v>
      </c>
      <c r="B8" s="13" t="s">
        <v>7</v>
      </c>
      <c r="C8" s="13" t="s">
        <v>556</v>
      </c>
      <c r="D8" s="14">
        <v>288.9</v>
      </c>
      <c r="E8" s="13">
        <v>3.45</v>
      </c>
      <c r="F8" s="15">
        <v>11.6955</v>
      </c>
      <c r="G8" s="16">
        <v>288.9</v>
      </c>
      <c r="H8" s="16">
        <v>5.84775</v>
      </c>
      <c r="I8" s="17">
        <v>3.873573</v>
      </c>
      <c r="J8" s="17">
        <v>356.37</v>
      </c>
      <c r="K8" s="17">
        <v>0</v>
      </c>
      <c r="L8" s="17">
        <f>K8*汇总1!$V$40</f>
        <v>0</v>
      </c>
      <c r="M8" s="18" t="s">
        <v>557</v>
      </c>
    </row>
    <row r="9" ht="47" customHeight="1" spans="1:13">
      <c r="A9" s="12">
        <v>7</v>
      </c>
      <c r="B9" s="13" t="s">
        <v>7</v>
      </c>
      <c r="C9" s="13" t="s">
        <v>558</v>
      </c>
      <c r="D9" s="14">
        <v>800</v>
      </c>
      <c r="E9" s="16">
        <v>3.45</v>
      </c>
      <c r="F9" s="19">
        <v>24.195148</v>
      </c>
      <c r="G9" s="16">
        <v>800</v>
      </c>
      <c r="H9" s="16">
        <v>12.097574</v>
      </c>
      <c r="I9" s="17">
        <v>24.195148</v>
      </c>
      <c r="J9" s="17">
        <v>915.709755</v>
      </c>
      <c r="K9" s="17">
        <v>11.72</v>
      </c>
      <c r="L9" s="17">
        <f>K9*汇总1!$V$40</f>
        <v>4.20345737001224</v>
      </c>
      <c r="M9" s="18" t="s">
        <v>548</v>
      </c>
    </row>
    <row r="10" ht="47" customHeight="1" spans="1:13">
      <c r="A10" s="12">
        <v>8</v>
      </c>
      <c r="B10" s="13" t="s">
        <v>7</v>
      </c>
      <c r="C10" s="13" t="s">
        <v>559</v>
      </c>
      <c r="D10" s="14">
        <v>255</v>
      </c>
      <c r="E10" s="20">
        <v>3.1</v>
      </c>
      <c r="F10" s="16">
        <v>7.5</v>
      </c>
      <c r="G10" s="16">
        <v>255</v>
      </c>
      <c r="H10" s="16">
        <v>3.75</v>
      </c>
      <c r="I10" s="17"/>
      <c r="J10" s="17">
        <v>4.784792</v>
      </c>
      <c r="K10" s="17">
        <v>2.88</v>
      </c>
      <c r="L10" s="17">
        <f>K10*汇总1!$V$40</f>
        <v>1.03293150389379</v>
      </c>
      <c r="M10" s="18" t="s">
        <v>548</v>
      </c>
    </row>
    <row r="11" ht="47" customHeight="1" spans="1:13">
      <c r="A11" s="12">
        <v>9</v>
      </c>
      <c r="B11" s="13" t="s">
        <v>7</v>
      </c>
      <c r="C11" s="13" t="s">
        <v>560</v>
      </c>
      <c r="D11" s="14">
        <v>68</v>
      </c>
      <c r="E11" s="20">
        <v>3.65</v>
      </c>
      <c r="F11" s="16">
        <v>2.501872</v>
      </c>
      <c r="G11" s="16">
        <v>68</v>
      </c>
      <c r="H11" s="16">
        <v>2.5</v>
      </c>
      <c r="I11" s="17">
        <v>0.615431</v>
      </c>
      <c r="J11" s="17">
        <v>71.0761</v>
      </c>
      <c r="K11" s="17">
        <v>0.26</v>
      </c>
      <c r="L11" s="17">
        <f>K11*汇总1!$V$40</f>
        <v>0.0932507607681897</v>
      </c>
      <c r="M11" s="18" t="s">
        <v>548</v>
      </c>
    </row>
    <row r="12" ht="47" customHeight="1" spans="1:13">
      <c r="A12" s="12">
        <v>10</v>
      </c>
      <c r="B12" s="13" t="s">
        <v>7</v>
      </c>
      <c r="C12" s="13" t="s">
        <v>340</v>
      </c>
      <c r="D12" s="14">
        <v>1700</v>
      </c>
      <c r="E12" s="20">
        <v>3.45</v>
      </c>
      <c r="F12" s="16">
        <v>54.58</v>
      </c>
      <c r="G12" s="16">
        <v>1700</v>
      </c>
      <c r="H12" s="16">
        <v>32</v>
      </c>
      <c r="I12" s="21">
        <v>54.575867</v>
      </c>
      <c r="J12" s="17">
        <v>4271.520252</v>
      </c>
      <c r="K12" s="17">
        <v>32</v>
      </c>
      <c r="L12" s="17">
        <f>K12*汇总1!$V$40</f>
        <v>11.477016709931</v>
      </c>
      <c r="M12" s="18" t="s">
        <v>548</v>
      </c>
    </row>
    <row r="13" ht="47" customHeight="1" spans="1:13">
      <c r="A13" s="12">
        <v>11</v>
      </c>
      <c r="B13" s="13" t="s">
        <v>7</v>
      </c>
      <c r="C13" s="13" t="s">
        <v>166</v>
      </c>
      <c r="D13" s="14">
        <v>6750</v>
      </c>
      <c r="E13" s="20" t="s">
        <v>561</v>
      </c>
      <c r="F13" s="16">
        <v>272.26</v>
      </c>
      <c r="G13" s="16">
        <v>6750</v>
      </c>
      <c r="H13" s="16">
        <v>100</v>
      </c>
      <c r="I13" s="17">
        <v>272.263888</v>
      </c>
      <c r="J13" s="17">
        <v>30172.853205</v>
      </c>
      <c r="K13" s="17">
        <v>100</v>
      </c>
      <c r="L13" s="17">
        <f>K13*汇总1!$V$40</f>
        <v>35.8656772185345</v>
      </c>
      <c r="M13" s="18" t="s">
        <v>548</v>
      </c>
    </row>
    <row r="14" ht="47" customHeight="1" spans="1:13">
      <c r="A14" s="12">
        <v>12</v>
      </c>
      <c r="B14" s="13" t="s">
        <v>7</v>
      </c>
      <c r="C14" s="13" t="s">
        <v>562</v>
      </c>
      <c r="D14" s="15">
        <v>695</v>
      </c>
      <c r="E14" s="20" t="s">
        <v>563</v>
      </c>
      <c r="F14" s="16">
        <v>38.72789</v>
      </c>
      <c r="G14" s="16">
        <v>695</v>
      </c>
      <c r="H14" s="16">
        <v>4.594796</v>
      </c>
      <c r="I14" s="17">
        <v>4.792819</v>
      </c>
      <c r="J14" s="17">
        <v>529.920247</v>
      </c>
      <c r="K14" s="17">
        <f>I14</f>
        <v>4.792819</v>
      </c>
      <c r="L14" s="17">
        <f>K14*汇总1!$V$40</f>
        <v>1.71897699220859</v>
      </c>
      <c r="M14" s="18"/>
    </row>
    <row r="15" ht="47" customHeight="1" spans="1:13">
      <c r="A15" s="12">
        <v>13</v>
      </c>
      <c r="B15" s="13" t="s">
        <v>7</v>
      </c>
      <c r="C15" s="18" t="s">
        <v>564</v>
      </c>
      <c r="D15" s="18">
        <v>1550</v>
      </c>
      <c r="E15" s="18" t="s">
        <v>565</v>
      </c>
      <c r="F15" s="21">
        <v>69.58</v>
      </c>
      <c r="G15" s="21">
        <v>1550</v>
      </c>
      <c r="H15" s="17">
        <v>69.58</v>
      </c>
      <c r="I15" s="17">
        <v>69.58</v>
      </c>
      <c r="J15" s="17">
        <v>4242.352952</v>
      </c>
      <c r="K15" s="17">
        <v>26.56</v>
      </c>
      <c r="L15" s="17">
        <f>K15*汇总1!$V$40</f>
        <v>9.52592386924276</v>
      </c>
      <c r="M15" s="18" t="s">
        <v>548</v>
      </c>
    </row>
    <row r="16" ht="47" customHeight="1" spans="1:13">
      <c r="A16" s="12">
        <v>14</v>
      </c>
      <c r="B16" s="13" t="s">
        <v>7</v>
      </c>
      <c r="C16" s="22" t="s">
        <v>365</v>
      </c>
      <c r="D16" s="18">
        <v>16060</v>
      </c>
      <c r="E16" s="18" t="s">
        <v>566</v>
      </c>
      <c r="F16" s="21">
        <v>94.17</v>
      </c>
      <c r="G16" s="21">
        <v>16060</v>
      </c>
      <c r="H16" s="17">
        <v>42.29</v>
      </c>
      <c r="I16" s="17">
        <v>94.17</v>
      </c>
      <c r="J16" s="17">
        <v>47.09</v>
      </c>
      <c r="K16" s="17">
        <v>42.29</v>
      </c>
      <c r="L16" s="17">
        <f>K16*汇总1!$V$40</f>
        <v>15.1675948957182</v>
      </c>
      <c r="M16" s="18" t="s">
        <v>548</v>
      </c>
    </row>
    <row r="17" ht="47" customHeight="1" spans="1:13">
      <c r="A17" s="12">
        <v>15</v>
      </c>
      <c r="B17" s="13" t="s">
        <v>7</v>
      </c>
      <c r="C17" s="22" t="s">
        <v>567</v>
      </c>
      <c r="D17" s="18">
        <v>100</v>
      </c>
      <c r="E17" s="18" t="s">
        <v>568</v>
      </c>
      <c r="F17" s="21">
        <v>9.46</v>
      </c>
      <c r="G17" s="21">
        <v>100</v>
      </c>
      <c r="H17" s="17">
        <v>4.73</v>
      </c>
      <c r="I17" s="17">
        <v>9.456121</v>
      </c>
      <c r="J17" s="17">
        <v>40.7</v>
      </c>
      <c r="K17" s="17">
        <v>2.74</v>
      </c>
      <c r="L17" s="17">
        <f>K17*汇总1!$V$40</f>
        <v>0.982719555787845</v>
      </c>
      <c r="M17" s="18" t="s">
        <v>548</v>
      </c>
    </row>
    <row r="18" ht="47" customHeight="1" spans="1:13">
      <c r="A18" s="12">
        <v>16</v>
      </c>
      <c r="B18" s="13" t="s">
        <v>7</v>
      </c>
      <c r="C18" s="12" t="s">
        <v>363</v>
      </c>
      <c r="D18" s="23">
        <v>600</v>
      </c>
      <c r="E18" s="12">
        <v>3.5</v>
      </c>
      <c r="F18" s="17">
        <v>21.96</v>
      </c>
      <c r="G18" s="17">
        <v>600</v>
      </c>
      <c r="H18" s="17">
        <v>10.98</v>
      </c>
      <c r="I18" s="17">
        <v>21.96</v>
      </c>
      <c r="J18" s="17">
        <v>2186.16422</v>
      </c>
      <c r="K18" s="17">
        <v>10.35</v>
      </c>
      <c r="L18" s="17">
        <f>K18*汇总1!$V$40</f>
        <v>3.71209759211832</v>
      </c>
      <c r="M18" s="18" t="s">
        <v>548</v>
      </c>
    </row>
    <row r="19" ht="47" customHeight="1" spans="1:13">
      <c r="A19" s="12">
        <v>17</v>
      </c>
      <c r="B19" s="13" t="s">
        <v>7</v>
      </c>
      <c r="C19" s="18" t="s">
        <v>569</v>
      </c>
      <c r="D19" s="23">
        <v>4500</v>
      </c>
      <c r="E19" s="12" t="s">
        <v>570</v>
      </c>
      <c r="F19" s="17">
        <v>69.2</v>
      </c>
      <c r="G19" s="17">
        <v>0.166666666666667</v>
      </c>
      <c r="H19" s="17">
        <v>69.2</v>
      </c>
      <c r="I19" s="17">
        <v>15.377084</v>
      </c>
      <c r="J19" s="17">
        <v>10657.150697</v>
      </c>
      <c r="K19" s="17">
        <v>24.94</v>
      </c>
      <c r="L19" s="17">
        <f>K19*汇总1!$V$40</f>
        <v>8.9448998983025</v>
      </c>
      <c r="M19" s="18" t="s">
        <v>548</v>
      </c>
    </row>
    <row r="20" ht="47" customHeight="1" spans="1:13">
      <c r="A20" s="12">
        <v>18</v>
      </c>
      <c r="B20" s="13" t="s">
        <v>7</v>
      </c>
      <c r="C20" s="18" t="s">
        <v>571</v>
      </c>
      <c r="D20" s="23">
        <v>3640</v>
      </c>
      <c r="E20" s="18" t="s">
        <v>572</v>
      </c>
      <c r="F20" s="17">
        <v>100.973194</v>
      </c>
      <c r="G20" s="17">
        <v>3640</v>
      </c>
      <c r="H20" s="17">
        <v>53.5</v>
      </c>
      <c r="I20" s="17">
        <v>106.97</v>
      </c>
      <c r="J20" s="17">
        <v>6158.660277</v>
      </c>
      <c r="K20" s="17">
        <v>46.65</v>
      </c>
      <c r="L20" s="17">
        <f>K20*汇总1!$V$40</f>
        <v>16.7313384224463</v>
      </c>
      <c r="M20" s="18" t="s">
        <v>548</v>
      </c>
    </row>
    <row r="21" ht="47" customHeight="1" spans="1:13">
      <c r="A21" s="12">
        <v>19</v>
      </c>
      <c r="B21" s="13" t="s">
        <v>7</v>
      </c>
      <c r="C21" s="22" t="s">
        <v>573</v>
      </c>
      <c r="D21" s="23">
        <v>100</v>
      </c>
      <c r="E21" s="12">
        <v>3.5</v>
      </c>
      <c r="F21" s="17">
        <v>3.133749</v>
      </c>
      <c r="G21" s="17">
        <v>100</v>
      </c>
      <c r="H21" s="24">
        <v>1.96</v>
      </c>
      <c r="I21" s="17">
        <v>3.13</v>
      </c>
      <c r="J21" s="17">
        <v>59.0102</v>
      </c>
      <c r="K21" s="17">
        <v>1.56</v>
      </c>
      <c r="L21" s="17">
        <f>K21*汇总1!$V$40</f>
        <v>0.559504564609138</v>
      </c>
      <c r="M21" s="18" t="s">
        <v>548</v>
      </c>
    </row>
    <row r="22" ht="47" customHeight="1" spans="1:13">
      <c r="A22" s="12">
        <v>20</v>
      </c>
      <c r="B22" s="13" t="s">
        <v>7</v>
      </c>
      <c r="C22" s="22" t="s">
        <v>574</v>
      </c>
      <c r="D22" s="23">
        <v>520</v>
      </c>
      <c r="E22" s="12" t="s">
        <v>575</v>
      </c>
      <c r="F22" s="17">
        <v>8.908006</v>
      </c>
      <c r="G22" s="17">
        <v>520</v>
      </c>
      <c r="H22" s="17">
        <v>4.484</v>
      </c>
      <c r="I22" s="17">
        <v>2.267417</v>
      </c>
      <c r="J22" s="17">
        <v>95.8704</v>
      </c>
      <c r="K22" s="17">
        <v>4.48</v>
      </c>
      <c r="L22" s="17">
        <f>K22*汇总1!$V$40</f>
        <v>1.60678233939035</v>
      </c>
      <c r="M22" s="18"/>
    </row>
    <row r="23" ht="47" customHeight="1" spans="1:13">
      <c r="A23" s="12">
        <v>21</v>
      </c>
      <c r="B23" s="13" t="s">
        <v>7</v>
      </c>
      <c r="C23" s="12" t="s">
        <v>576</v>
      </c>
      <c r="D23" s="23">
        <v>6110</v>
      </c>
      <c r="E23" s="12" t="s">
        <v>577</v>
      </c>
      <c r="F23" s="17">
        <v>88.748615</v>
      </c>
      <c r="G23" s="17">
        <v>6110</v>
      </c>
      <c r="H23" s="17">
        <v>44.3743</v>
      </c>
      <c r="I23" s="17">
        <v>88.75</v>
      </c>
      <c r="J23" s="17">
        <v>3321.812635</v>
      </c>
      <c r="K23" s="17">
        <v>24.45</v>
      </c>
      <c r="L23" s="17">
        <f>K23*汇总1!$V$40</f>
        <v>8.76915807993168</v>
      </c>
      <c r="M23" s="18" t="s">
        <v>548</v>
      </c>
    </row>
    <row r="24" ht="47" customHeight="1" spans="1:13">
      <c r="A24" s="12">
        <v>22</v>
      </c>
      <c r="B24" s="13" t="s">
        <v>7</v>
      </c>
      <c r="C24" s="12" t="s">
        <v>75</v>
      </c>
      <c r="D24" s="12">
        <v>3400</v>
      </c>
      <c r="E24" s="18" t="s">
        <v>578</v>
      </c>
      <c r="F24" s="17">
        <v>108.891027</v>
      </c>
      <c r="G24" s="17">
        <v>3490</v>
      </c>
      <c r="H24" s="17">
        <v>54.4</v>
      </c>
      <c r="I24" s="17">
        <v>106.891027</v>
      </c>
      <c r="J24" s="17">
        <v>6185.6699</v>
      </c>
      <c r="K24" s="17">
        <v>43.85</v>
      </c>
      <c r="L24" s="17">
        <f>K24*汇总1!$V$40</f>
        <v>15.7270994603274</v>
      </c>
      <c r="M24" s="18" t="s">
        <v>548</v>
      </c>
    </row>
    <row r="25" ht="47" customHeight="1" spans="1:13">
      <c r="A25" s="12">
        <v>23</v>
      </c>
      <c r="B25" s="13" t="s">
        <v>7</v>
      </c>
      <c r="C25" s="25" t="s">
        <v>239</v>
      </c>
      <c r="D25" s="12">
        <v>15409</v>
      </c>
      <c r="E25" s="18" t="s">
        <v>579</v>
      </c>
      <c r="F25" s="17">
        <v>274.81</v>
      </c>
      <c r="G25" s="17">
        <v>15409</v>
      </c>
      <c r="H25" s="17">
        <v>100</v>
      </c>
      <c r="I25" s="17">
        <v>274.81</v>
      </c>
      <c r="J25" s="17">
        <v>16222.07</v>
      </c>
      <c r="K25" s="17">
        <v>100</v>
      </c>
      <c r="L25" s="17">
        <f>K25*汇总1!$V$40</f>
        <v>35.8656772185345</v>
      </c>
      <c r="M25" s="18" t="s">
        <v>548</v>
      </c>
    </row>
    <row r="26" ht="47" customHeight="1" spans="1:13">
      <c r="A26" s="12">
        <v>24</v>
      </c>
      <c r="B26" s="13" t="s">
        <v>7</v>
      </c>
      <c r="C26" s="12" t="s">
        <v>500</v>
      </c>
      <c r="D26" s="12">
        <v>11650</v>
      </c>
      <c r="E26" s="18" t="s">
        <v>580</v>
      </c>
      <c r="F26" s="17">
        <v>215.22</v>
      </c>
      <c r="G26" s="17">
        <v>11650</v>
      </c>
      <c r="H26" s="17">
        <v>100</v>
      </c>
      <c r="I26" s="17">
        <v>215.22</v>
      </c>
      <c r="J26" s="17">
        <v>11756.45</v>
      </c>
      <c r="K26" s="17">
        <v>100</v>
      </c>
      <c r="L26" s="17">
        <f>K26*汇总1!$V$40</f>
        <v>35.8656772185345</v>
      </c>
      <c r="M26" s="18" t="s">
        <v>548</v>
      </c>
    </row>
    <row r="27" ht="47" customHeight="1" spans="1:13">
      <c r="A27" s="12">
        <v>25</v>
      </c>
      <c r="B27" s="13" t="s">
        <v>7</v>
      </c>
      <c r="C27" s="18" t="s">
        <v>581</v>
      </c>
      <c r="D27" s="12">
        <v>1660</v>
      </c>
      <c r="E27" s="18" t="s">
        <v>582</v>
      </c>
      <c r="F27" s="17">
        <v>35.78</v>
      </c>
      <c r="G27" s="17">
        <v>1660</v>
      </c>
      <c r="H27" s="17">
        <v>16.97</v>
      </c>
      <c r="I27" s="17">
        <v>16.97</v>
      </c>
      <c r="J27" s="17">
        <v>445.085866</v>
      </c>
      <c r="K27" s="17">
        <v>16.97</v>
      </c>
      <c r="L27" s="17">
        <f>K27*汇总1!$V$40</f>
        <v>6.0864054239853</v>
      </c>
      <c r="M27" s="18" t="s">
        <v>548</v>
      </c>
    </row>
    <row r="28" ht="47" customHeight="1" spans="1:13">
      <c r="A28" s="12">
        <v>26</v>
      </c>
      <c r="B28" s="13" t="s">
        <v>7</v>
      </c>
      <c r="C28" s="18" t="s">
        <v>583</v>
      </c>
      <c r="D28" s="12">
        <v>2422</v>
      </c>
      <c r="E28" s="18" t="s">
        <v>584</v>
      </c>
      <c r="F28" s="17">
        <v>81.140133</v>
      </c>
      <c r="G28" s="17">
        <v>2422</v>
      </c>
      <c r="H28" s="17">
        <v>40.57</v>
      </c>
      <c r="I28" s="17">
        <v>81.140133</v>
      </c>
      <c r="J28" s="17">
        <v>2523.55559</v>
      </c>
      <c r="K28" s="17">
        <v>35.1</v>
      </c>
      <c r="L28" s="17">
        <f>K28*汇总1!$V$40</f>
        <v>12.5888527037056</v>
      </c>
      <c r="M28" s="18" t="s">
        <v>548</v>
      </c>
    </row>
    <row r="29" ht="47" customHeight="1" spans="1:13">
      <c r="A29" s="12">
        <v>27</v>
      </c>
      <c r="B29" s="13" t="s">
        <v>7</v>
      </c>
      <c r="C29" s="12" t="s">
        <v>356</v>
      </c>
      <c r="D29" s="12">
        <v>200</v>
      </c>
      <c r="E29" s="12">
        <v>3.45</v>
      </c>
      <c r="F29" s="17">
        <v>7.1</v>
      </c>
      <c r="G29" s="17">
        <v>200</v>
      </c>
      <c r="H29" s="17">
        <v>3.55</v>
      </c>
      <c r="I29" s="17">
        <v>7.19</v>
      </c>
      <c r="J29" s="17">
        <v>354.06662</v>
      </c>
      <c r="K29" s="17">
        <v>3.45</v>
      </c>
      <c r="L29" s="17">
        <f>K29*汇总1!$V$40</f>
        <v>1.23736586403944</v>
      </c>
      <c r="M29" s="18" t="s">
        <v>548</v>
      </c>
    </row>
    <row r="30" ht="47" customHeight="1" spans="1:13">
      <c r="A30" s="12">
        <v>28</v>
      </c>
      <c r="B30" s="13" t="s">
        <v>7</v>
      </c>
      <c r="C30" s="12" t="s">
        <v>374</v>
      </c>
      <c r="D30" s="12">
        <v>200</v>
      </c>
      <c r="E30" s="12">
        <v>3.45</v>
      </c>
      <c r="F30" s="17">
        <v>11.183334</v>
      </c>
      <c r="G30" s="17">
        <v>200</v>
      </c>
      <c r="H30" s="17">
        <v>11.183334</v>
      </c>
      <c r="I30" s="17">
        <v>9.655556</v>
      </c>
      <c r="J30" s="17">
        <v>420.89032</v>
      </c>
      <c r="K30" s="17">
        <v>3.1</v>
      </c>
      <c r="L30" s="17">
        <f>K30*汇总1!$V$40</f>
        <v>1.11183599377457</v>
      </c>
      <c r="M30" s="18" t="s">
        <v>548</v>
      </c>
    </row>
    <row r="31" ht="47" customHeight="1" spans="1:13">
      <c r="A31" s="12">
        <v>29</v>
      </c>
      <c r="B31" s="13" t="s">
        <v>7</v>
      </c>
      <c r="C31" s="18" t="s">
        <v>585</v>
      </c>
      <c r="D31" s="12">
        <v>320</v>
      </c>
      <c r="E31" s="12">
        <v>3.95</v>
      </c>
      <c r="F31" s="17">
        <v>12.452516</v>
      </c>
      <c r="G31" s="17">
        <v>320</v>
      </c>
      <c r="H31" s="17">
        <v>6.2262</v>
      </c>
      <c r="I31" s="17">
        <v>12.452516</v>
      </c>
      <c r="J31" s="17">
        <v>320.906887</v>
      </c>
      <c r="K31" s="17">
        <v>5.5</v>
      </c>
      <c r="L31" s="17">
        <f>K31*汇总1!$V$40</f>
        <v>1.9726122470194</v>
      </c>
      <c r="M31" s="18" t="s">
        <v>548</v>
      </c>
    </row>
    <row r="32" ht="47" customHeight="1" spans="1:13">
      <c r="A32" s="12">
        <v>30</v>
      </c>
      <c r="B32" s="13" t="s">
        <v>7</v>
      </c>
      <c r="C32" s="12" t="s">
        <v>586</v>
      </c>
      <c r="D32" s="12">
        <v>500</v>
      </c>
      <c r="E32" s="12">
        <v>3.45</v>
      </c>
      <c r="F32" s="17">
        <v>12.3</v>
      </c>
      <c r="G32" s="17">
        <v>500</v>
      </c>
      <c r="H32" s="17">
        <v>3.85</v>
      </c>
      <c r="I32" s="17">
        <v>12.322347</v>
      </c>
      <c r="J32" s="17">
        <v>1359.1564</v>
      </c>
      <c r="K32" s="17">
        <f>H32</f>
        <v>3.85</v>
      </c>
      <c r="L32" s="17">
        <f>K32*汇总1!$V$40</f>
        <v>1.38082857291358</v>
      </c>
      <c r="M32" s="18"/>
    </row>
    <row r="33" ht="47" customHeight="1" spans="1:13">
      <c r="A33" s="12">
        <v>31</v>
      </c>
      <c r="B33" s="13" t="s">
        <v>7</v>
      </c>
      <c r="C33" s="18" t="s">
        <v>587</v>
      </c>
      <c r="D33" s="12">
        <v>150</v>
      </c>
      <c r="E33" s="12" t="s">
        <v>588</v>
      </c>
      <c r="F33" s="17">
        <v>3.75978</v>
      </c>
      <c r="G33" s="17">
        <v>150</v>
      </c>
      <c r="H33" s="17">
        <v>1.8798</v>
      </c>
      <c r="I33" s="17">
        <v>3.513058</v>
      </c>
      <c r="J33" s="17">
        <v>19.955</v>
      </c>
      <c r="K33" s="17">
        <v>1.04</v>
      </c>
      <c r="L33" s="17">
        <f>K33*汇总1!$V$40</f>
        <v>0.373003043072759</v>
      </c>
      <c r="M33" s="18" t="s">
        <v>548</v>
      </c>
    </row>
    <row r="34" ht="47" customHeight="1" spans="1:13">
      <c r="A34" s="12">
        <v>32</v>
      </c>
      <c r="B34" s="13" t="s">
        <v>7</v>
      </c>
      <c r="C34" s="25" t="s">
        <v>589</v>
      </c>
      <c r="D34" s="12">
        <v>299</v>
      </c>
      <c r="E34" s="18" t="s">
        <v>590</v>
      </c>
      <c r="F34" s="17">
        <v>7.342624</v>
      </c>
      <c r="G34" s="17">
        <v>299</v>
      </c>
      <c r="H34" s="17">
        <v>3.671312</v>
      </c>
      <c r="I34" s="17">
        <v>7.342624</v>
      </c>
      <c r="J34" s="17">
        <v>93.32</v>
      </c>
      <c r="K34" s="17">
        <v>3.05</v>
      </c>
      <c r="L34" s="17">
        <f>K34*汇总1!$V$40</f>
        <v>1.0939031551653</v>
      </c>
      <c r="M34" s="18" t="s">
        <v>548</v>
      </c>
    </row>
    <row r="35" ht="47" customHeight="1" spans="1:13">
      <c r="A35" s="12">
        <v>33</v>
      </c>
      <c r="B35" s="13" t="s">
        <v>7</v>
      </c>
      <c r="C35" s="22" t="s">
        <v>591</v>
      </c>
      <c r="D35" s="12">
        <v>105</v>
      </c>
      <c r="E35" s="12">
        <v>3.45</v>
      </c>
      <c r="F35" s="17">
        <v>2.112</v>
      </c>
      <c r="G35" s="17">
        <v>105</v>
      </c>
      <c r="H35" s="17">
        <v>1.056</v>
      </c>
      <c r="I35" s="17">
        <v>2.313237</v>
      </c>
      <c r="J35" s="17">
        <v>35.1796</v>
      </c>
      <c r="K35" s="17">
        <v>1.06</v>
      </c>
      <c r="L35" s="17">
        <f>K35*汇总1!$V$40</f>
        <v>0.380176178516466</v>
      </c>
      <c r="M35" s="18" t="s">
        <v>548</v>
      </c>
    </row>
    <row r="36" ht="47" customHeight="1" spans="1:13">
      <c r="A36" s="12">
        <v>34</v>
      </c>
      <c r="B36" s="13" t="s">
        <v>7</v>
      </c>
      <c r="C36" s="25" t="s">
        <v>592</v>
      </c>
      <c r="D36" s="12">
        <v>100</v>
      </c>
      <c r="E36" s="12">
        <v>3.5</v>
      </c>
      <c r="F36" s="17">
        <v>4.8</v>
      </c>
      <c r="G36" s="17">
        <v>100</v>
      </c>
      <c r="H36" s="17">
        <v>2.4</v>
      </c>
      <c r="I36" s="17">
        <v>4.188078</v>
      </c>
      <c r="J36" s="17">
        <v>84.498</v>
      </c>
      <c r="K36" s="17">
        <v>0</v>
      </c>
      <c r="L36" s="17">
        <f>K36*汇总1!$V$40</f>
        <v>0</v>
      </c>
      <c r="M36" s="18" t="s">
        <v>557</v>
      </c>
    </row>
    <row r="37" ht="47" customHeight="1" spans="1:13">
      <c r="A37" s="12">
        <v>35</v>
      </c>
      <c r="B37" s="13" t="s">
        <v>7</v>
      </c>
      <c r="C37" s="22" t="s">
        <v>593</v>
      </c>
      <c r="D37" s="12">
        <v>120</v>
      </c>
      <c r="E37" s="12">
        <v>5.2</v>
      </c>
      <c r="F37" s="17">
        <v>4.8</v>
      </c>
      <c r="G37" s="17">
        <v>120</v>
      </c>
      <c r="H37" s="17">
        <v>2.40657</v>
      </c>
      <c r="I37" s="17">
        <v>13.34685</v>
      </c>
      <c r="J37" s="17">
        <v>2.887892</v>
      </c>
      <c r="K37" s="17">
        <v>1.19</v>
      </c>
      <c r="L37" s="17">
        <f>K37*汇总1!$V$40</f>
        <v>0.42680155890056</v>
      </c>
      <c r="M37" s="18" t="s">
        <v>548</v>
      </c>
    </row>
    <row r="38" ht="47" customHeight="1" spans="1:13">
      <c r="A38" s="12">
        <v>36</v>
      </c>
      <c r="B38" s="13" t="s">
        <v>7</v>
      </c>
      <c r="C38" s="18" t="s">
        <v>594</v>
      </c>
      <c r="D38" s="12">
        <v>108.51</v>
      </c>
      <c r="E38" s="12">
        <v>6.0845</v>
      </c>
      <c r="F38" s="17">
        <v>4.0408</v>
      </c>
      <c r="G38" s="17">
        <v>108.51</v>
      </c>
      <c r="H38" s="17">
        <v>2</v>
      </c>
      <c r="I38" s="17">
        <v>4.0408</v>
      </c>
      <c r="J38" s="17">
        <v>19.955</v>
      </c>
      <c r="K38" s="17">
        <v>1.76</v>
      </c>
      <c r="L38" s="17">
        <f>K38*汇总1!$V$40</f>
        <v>0.631235919046207</v>
      </c>
      <c r="M38" s="18" t="s">
        <v>548</v>
      </c>
    </row>
    <row r="39" ht="47" customHeight="1" spans="1:13">
      <c r="A39" s="12">
        <v>37</v>
      </c>
      <c r="B39" s="13" t="s">
        <v>7</v>
      </c>
      <c r="C39" s="18" t="s">
        <v>595</v>
      </c>
      <c r="D39" s="12">
        <v>150</v>
      </c>
      <c r="E39" s="12">
        <v>3.45</v>
      </c>
      <c r="F39" s="17">
        <v>6.5097</v>
      </c>
      <c r="G39" s="17">
        <v>150</v>
      </c>
      <c r="H39" s="17">
        <v>3.2548</v>
      </c>
      <c r="I39" s="17">
        <v>5.457527</v>
      </c>
      <c r="J39" s="17">
        <f>F39</f>
        <v>6.5097</v>
      </c>
      <c r="K39" s="17">
        <v>2.91</v>
      </c>
      <c r="L39" s="17">
        <f>K39*汇总1!$V$40</f>
        <v>1.04369120705935</v>
      </c>
      <c r="M39" s="18" t="s">
        <v>596</v>
      </c>
    </row>
    <row r="40" ht="47" customHeight="1" spans="1:13">
      <c r="A40" s="12">
        <v>38</v>
      </c>
      <c r="B40" s="13" t="s">
        <v>7</v>
      </c>
      <c r="C40" s="18" t="s">
        <v>597</v>
      </c>
      <c r="D40" s="12">
        <v>120</v>
      </c>
      <c r="E40" s="12">
        <v>5.39</v>
      </c>
      <c r="F40" s="17">
        <v>4.1101</v>
      </c>
      <c r="G40" s="17">
        <v>120</v>
      </c>
      <c r="H40" s="17">
        <v>2</v>
      </c>
      <c r="I40" s="26">
        <v>4.269813</v>
      </c>
      <c r="J40" s="17">
        <f>F40</f>
        <v>4.1101</v>
      </c>
      <c r="K40" s="17">
        <v>1.03</v>
      </c>
      <c r="L40" s="17">
        <f>K40*汇总1!$V$40</f>
        <v>0.369416475350905</v>
      </c>
      <c r="M40" s="18" t="s">
        <v>548</v>
      </c>
    </row>
    <row r="41" ht="47" customHeight="1" spans="1:13">
      <c r="A41" s="12">
        <v>39</v>
      </c>
      <c r="B41" s="13" t="s">
        <v>7</v>
      </c>
      <c r="C41" s="18" t="s">
        <v>598</v>
      </c>
      <c r="D41" s="12">
        <v>145</v>
      </c>
      <c r="E41" s="18" t="s">
        <v>599</v>
      </c>
      <c r="F41" s="17">
        <v>6.543</v>
      </c>
      <c r="G41" s="17">
        <v>149</v>
      </c>
      <c r="H41" s="17">
        <v>3.2718</v>
      </c>
      <c r="I41" s="17">
        <v>5.058611</v>
      </c>
      <c r="J41" s="17">
        <v>154.3523</v>
      </c>
      <c r="K41" s="17">
        <v>0</v>
      </c>
      <c r="L41" s="17">
        <f>K41*汇总1!$V$40</f>
        <v>0</v>
      </c>
      <c r="M41" s="18" t="s">
        <v>557</v>
      </c>
    </row>
    <row r="42" ht="47" customHeight="1" spans="1:13">
      <c r="A42" s="12">
        <v>40</v>
      </c>
      <c r="B42" s="13" t="s">
        <v>7</v>
      </c>
      <c r="C42" s="22" t="s">
        <v>600</v>
      </c>
      <c r="D42" s="12">
        <v>140</v>
      </c>
      <c r="E42" s="12">
        <v>3.65</v>
      </c>
      <c r="F42" s="17">
        <v>3.8463</v>
      </c>
      <c r="G42" s="17">
        <v>140</v>
      </c>
      <c r="H42" s="17">
        <v>1.9231</v>
      </c>
      <c r="I42" s="17">
        <v>0.996959</v>
      </c>
      <c r="J42" s="17">
        <v>122.97</v>
      </c>
      <c r="K42" s="17">
        <v>1.52</v>
      </c>
      <c r="L42" s="17">
        <f>K42*汇总1!$V$40</f>
        <v>0.545158293721724</v>
      </c>
      <c r="M42" s="18" t="s">
        <v>548</v>
      </c>
    </row>
    <row r="43" ht="47" customHeight="1" spans="1:13">
      <c r="A43" s="12">
        <v>41</v>
      </c>
      <c r="B43" s="13" t="s">
        <v>7</v>
      </c>
      <c r="C43" s="22" t="s">
        <v>601</v>
      </c>
      <c r="D43" s="27">
        <v>14790</v>
      </c>
      <c r="E43" s="12">
        <v>3.55</v>
      </c>
      <c r="F43" s="17" t="s">
        <v>602</v>
      </c>
      <c r="G43" s="17">
        <v>147.9</v>
      </c>
      <c r="H43" s="17">
        <v>2.4</v>
      </c>
      <c r="I43" s="17">
        <v>5.72</v>
      </c>
      <c r="J43" s="17">
        <v>381.83789</v>
      </c>
      <c r="K43" s="17">
        <v>2.43</v>
      </c>
      <c r="L43" s="17">
        <f>K43*汇总1!$V$40</f>
        <v>0.871535956410388</v>
      </c>
      <c r="M43" s="18" t="s">
        <v>548</v>
      </c>
    </row>
    <row r="44" ht="47" customHeight="1" spans="1:13">
      <c r="A44" s="12">
        <v>42</v>
      </c>
      <c r="B44" s="13" t="s">
        <v>7</v>
      </c>
      <c r="C44" s="12" t="s">
        <v>603</v>
      </c>
      <c r="D44" s="12">
        <v>116.1</v>
      </c>
      <c r="E44" s="12">
        <v>3.45</v>
      </c>
      <c r="F44" s="17">
        <v>8.79</v>
      </c>
      <c r="G44" s="17">
        <v>116.19</v>
      </c>
      <c r="H44" s="17">
        <v>4.45</v>
      </c>
      <c r="I44" s="17">
        <v>13.758963</v>
      </c>
      <c r="J44" s="17">
        <v>515.335499</v>
      </c>
      <c r="K44" s="17">
        <v>4.37</v>
      </c>
      <c r="L44" s="17">
        <f>K44*汇总1!$V$40</f>
        <v>1.56733009444996</v>
      </c>
      <c r="M44" s="18" t="s">
        <v>548</v>
      </c>
    </row>
    <row r="45" ht="47" customHeight="1" spans="1:13">
      <c r="A45" s="12">
        <v>43</v>
      </c>
      <c r="B45" s="13" t="s">
        <v>7</v>
      </c>
      <c r="C45" s="12" t="s">
        <v>173</v>
      </c>
      <c r="D45" s="12">
        <v>900</v>
      </c>
      <c r="E45" s="12">
        <v>3.45</v>
      </c>
      <c r="F45" s="17">
        <v>5.914</v>
      </c>
      <c r="G45" s="17">
        <v>909.39</v>
      </c>
      <c r="H45" s="17">
        <v>15.07</v>
      </c>
      <c r="I45" s="17">
        <v>30.15</v>
      </c>
      <c r="J45" s="17">
        <v>1111.842637</v>
      </c>
      <c r="K45" s="17">
        <v>10.81</v>
      </c>
      <c r="L45" s="17">
        <f>K45*汇总1!$V$40</f>
        <v>3.87707970732358</v>
      </c>
      <c r="M45" s="18" t="s">
        <v>548</v>
      </c>
    </row>
    <row r="46" ht="47" customHeight="1" spans="1:13">
      <c r="A46" s="12">
        <v>44</v>
      </c>
      <c r="B46" s="13" t="s">
        <v>7</v>
      </c>
      <c r="C46" s="12" t="s">
        <v>73</v>
      </c>
      <c r="D46" s="12">
        <v>2440</v>
      </c>
      <c r="E46" s="12">
        <v>3.45</v>
      </c>
      <c r="F46" s="17">
        <v>46.174</v>
      </c>
      <c r="G46" s="17">
        <v>2449.99</v>
      </c>
      <c r="H46" s="17">
        <v>21.97</v>
      </c>
      <c r="I46" s="17">
        <v>46.195304</v>
      </c>
      <c r="J46" s="17">
        <v>2553.4</v>
      </c>
      <c r="K46" s="17">
        <v>22.26</v>
      </c>
      <c r="L46" s="17">
        <f>K46*汇总1!$V$40</f>
        <v>7.98369974884578</v>
      </c>
      <c r="M46" s="18" t="s">
        <v>548</v>
      </c>
    </row>
    <row r="47" ht="47" customHeight="1" spans="1:13">
      <c r="A47" s="12">
        <v>45</v>
      </c>
      <c r="B47" s="13" t="s">
        <v>7</v>
      </c>
      <c r="C47" s="18" t="s">
        <v>604</v>
      </c>
      <c r="D47" s="12">
        <v>276</v>
      </c>
      <c r="E47" s="12">
        <v>3.45</v>
      </c>
      <c r="F47" s="17">
        <v>4.15955</v>
      </c>
      <c r="G47" s="17">
        <v>276.09</v>
      </c>
      <c r="H47" s="17">
        <v>1.93</v>
      </c>
      <c r="I47" s="17">
        <v>4.15955</v>
      </c>
      <c r="J47" s="17">
        <v>333.184988</v>
      </c>
      <c r="K47" s="17">
        <f>H47</f>
        <v>1.93</v>
      </c>
      <c r="L47" s="17">
        <f>K47*汇总1!$V$40</f>
        <v>0.692207570317716</v>
      </c>
      <c r="M47" s="18"/>
    </row>
    <row r="48" ht="47" customHeight="1" spans="1:13">
      <c r="A48" s="12">
        <v>46</v>
      </c>
      <c r="B48" s="13" t="s">
        <v>7</v>
      </c>
      <c r="C48" s="18" t="s">
        <v>605</v>
      </c>
      <c r="D48" s="12">
        <v>300</v>
      </c>
      <c r="E48" s="12">
        <v>3.45</v>
      </c>
      <c r="F48" s="17">
        <v>4.12</v>
      </c>
      <c r="G48" s="17">
        <v>300.09</v>
      </c>
      <c r="H48" s="17">
        <v>2.06</v>
      </c>
      <c r="I48" s="17">
        <v>4.45</v>
      </c>
      <c r="J48" s="17">
        <v>83.62827</v>
      </c>
      <c r="K48" s="17">
        <v>2.06</v>
      </c>
      <c r="L48" s="17">
        <f>K48*汇总1!$V$40</f>
        <v>0.73883295070181</v>
      </c>
      <c r="M48" s="18" t="s">
        <v>548</v>
      </c>
    </row>
    <row r="49" ht="47" customHeight="1" spans="1:13">
      <c r="A49" s="12">
        <v>47</v>
      </c>
      <c r="B49" s="13" t="s">
        <v>7</v>
      </c>
      <c r="C49" s="25" t="s">
        <v>606</v>
      </c>
      <c r="D49" s="12">
        <v>2000</v>
      </c>
      <c r="E49" s="12">
        <v>3.45</v>
      </c>
      <c r="F49" s="17">
        <v>23.380818</v>
      </c>
      <c r="G49" s="17">
        <v>2900</v>
      </c>
      <c r="H49" s="17">
        <v>17.29</v>
      </c>
      <c r="I49" s="17">
        <v>20.446795</v>
      </c>
      <c r="J49" s="17">
        <v>2812.52268</v>
      </c>
      <c r="K49" s="17">
        <v>11.48</v>
      </c>
      <c r="L49" s="17">
        <f>K49*汇总1!$V$40</f>
        <v>4.11737974468776</v>
      </c>
      <c r="M49" s="18" t="s">
        <v>548</v>
      </c>
    </row>
    <row r="50" ht="47" customHeight="1" spans="1:13">
      <c r="A50" s="12">
        <v>48</v>
      </c>
      <c r="B50" s="13" t="s">
        <v>7</v>
      </c>
      <c r="C50" s="18" t="s">
        <v>607</v>
      </c>
      <c r="D50" s="12">
        <v>675.6</v>
      </c>
      <c r="E50" s="12">
        <v>5.5</v>
      </c>
      <c r="F50" s="17">
        <v>8.88</v>
      </c>
      <c r="G50" s="17">
        <v>675.69</v>
      </c>
      <c r="H50" s="17">
        <v>4.44</v>
      </c>
      <c r="I50" s="17">
        <v>8.880336</v>
      </c>
      <c r="J50" s="17">
        <v>1160.980145</v>
      </c>
      <c r="K50" s="17">
        <v>4.44</v>
      </c>
      <c r="L50" s="17">
        <f>K50*汇总1!$V$40</f>
        <v>1.59243606850293</v>
      </c>
      <c r="M50" s="18" t="s">
        <v>548</v>
      </c>
    </row>
    <row r="51" ht="47" customHeight="1" spans="1:13">
      <c r="A51" s="12">
        <v>49</v>
      </c>
      <c r="B51" s="13" t="s">
        <v>7</v>
      </c>
      <c r="C51" s="18" t="s">
        <v>608</v>
      </c>
      <c r="D51" s="12">
        <v>1000</v>
      </c>
      <c r="E51" s="12">
        <v>3.45</v>
      </c>
      <c r="F51" s="17">
        <v>7.66</v>
      </c>
      <c r="G51" s="17">
        <v>1000</v>
      </c>
      <c r="H51" s="17">
        <v>3.83</v>
      </c>
      <c r="I51" s="17">
        <v>7.67</v>
      </c>
      <c r="J51" s="17">
        <v>945.956162</v>
      </c>
      <c r="K51" s="17">
        <f>H51</f>
        <v>3.83</v>
      </c>
      <c r="L51" s="17">
        <f>K51*汇总1!$V$40</f>
        <v>1.37365543746987</v>
      </c>
      <c r="M51" s="18"/>
    </row>
    <row r="52" ht="47" customHeight="1" spans="1:13">
      <c r="A52" s="12">
        <v>50</v>
      </c>
      <c r="B52" s="13" t="s">
        <v>7</v>
      </c>
      <c r="C52" s="25" t="s">
        <v>609</v>
      </c>
      <c r="D52" s="12">
        <v>300</v>
      </c>
      <c r="E52" s="12">
        <v>6.5</v>
      </c>
      <c r="F52" s="17">
        <v>16.62</v>
      </c>
      <c r="G52" s="17">
        <v>309</v>
      </c>
      <c r="H52" s="17">
        <v>8.31</v>
      </c>
      <c r="I52" s="17">
        <v>16.618868</v>
      </c>
      <c r="J52" s="28">
        <v>783.37</v>
      </c>
      <c r="K52" s="17">
        <v>4.64</v>
      </c>
      <c r="L52" s="17">
        <f>K52*汇总1!$V$40</f>
        <v>1.66416742294</v>
      </c>
      <c r="M52" s="18" t="s">
        <v>548</v>
      </c>
    </row>
    <row r="53" ht="47" customHeight="1" spans="1:13">
      <c r="A53" s="12">
        <v>51</v>
      </c>
      <c r="B53" s="13" t="s">
        <v>7</v>
      </c>
      <c r="C53" s="18" t="s">
        <v>610</v>
      </c>
      <c r="D53" s="12">
        <v>100</v>
      </c>
      <c r="E53" s="12">
        <v>3.45</v>
      </c>
      <c r="F53" s="17">
        <v>1.725</v>
      </c>
      <c r="G53" s="17">
        <v>100</v>
      </c>
      <c r="H53" s="17">
        <v>1.725</v>
      </c>
      <c r="I53" s="17">
        <v>3.138063</v>
      </c>
      <c r="J53" s="17">
        <v>356.37</v>
      </c>
      <c r="K53" s="17">
        <v>1.67</v>
      </c>
      <c r="L53" s="17">
        <f>K53*汇总1!$V$40</f>
        <v>0.598956809549526</v>
      </c>
      <c r="M53" s="18" t="s">
        <v>548</v>
      </c>
    </row>
    <row r="54" ht="47" customHeight="1" spans="1:13">
      <c r="A54" s="12">
        <v>52</v>
      </c>
      <c r="B54" s="13" t="s">
        <v>7</v>
      </c>
      <c r="C54" s="18" t="s">
        <v>611</v>
      </c>
      <c r="D54" s="12">
        <v>126</v>
      </c>
      <c r="E54" s="12">
        <v>3.1</v>
      </c>
      <c r="F54" s="17">
        <v>1.953</v>
      </c>
      <c r="G54" s="17">
        <v>126</v>
      </c>
      <c r="H54" s="17">
        <v>1.953</v>
      </c>
      <c r="I54" s="17">
        <v>9.836934</v>
      </c>
      <c r="J54" s="17">
        <v>156.12</v>
      </c>
      <c r="K54" s="17">
        <v>1.95</v>
      </c>
      <c r="L54" s="17">
        <f>K54*汇总1!$V$40</f>
        <v>0.699380705761422</v>
      </c>
      <c r="M54" s="18" t="s">
        <v>548</v>
      </c>
    </row>
    <row r="55" ht="47" customHeight="1" spans="1:13">
      <c r="A55" s="12">
        <v>53</v>
      </c>
      <c r="B55" s="13" t="s">
        <v>7</v>
      </c>
      <c r="C55" s="12" t="s">
        <v>612</v>
      </c>
      <c r="D55" s="12">
        <v>4253</v>
      </c>
      <c r="E55" s="12">
        <v>3.9</v>
      </c>
      <c r="F55" s="17">
        <v>207.95</v>
      </c>
      <c r="G55" s="17">
        <v>4253</v>
      </c>
      <c r="H55" s="17">
        <v>100</v>
      </c>
      <c r="I55" s="17">
        <v>207.95</v>
      </c>
      <c r="J55" s="17">
        <v>116.064091</v>
      </c>
      <c r="K55" s="17">
        <v>40.84</v>
      </c>
      <c r="L55" s="17">
        <f>K55*汇总1!$V$40</f>
        <v>14.6475425760495</v>
      </c>
      <c r="M55" s="18" t="s">
        <v>548</v>
      </c>
    </row>
    <row r="56" ht="47" customHeight="1" spans="1:13">
      <c r="A56" s="12">
        <v>54</v>
      </c>
      <c r="B56" s="13" t="s">
        <v>7</v>
      </c>
      <c r="C56" s="12" t="s">
        <v>613</v>
      </c>
      <c r="D56" s="12">
        <v>800</v>
      </c>
      <c r="E56" s="12">
        <v>4.75</v>
      </c>
      <c r="F56" s="17">
        <v>29.366247</v>
      </c>
      <c r="G56" s="17">
        <v>790.3125</v>
      </c>
      <c r="H56" s="17">
        <v>14.6831</v>
      </c>
      <c r="I56" s="17">
        <v>29.37</v>
      </c>
      <c r="J56" s="17">
        <v>403.4276</v>
      </c>
      <c r="K56" s="17">
        <v>11.98</v>
      </c>
      <c r="L56" s="17">
        <f>K56*汇总1!$V$40</f>
        <v>4.29670813078043</v>
      </c>
      <c r="M56" s="18" t="s">
        <v>548</v>
      </c>
    </row>
    <row r="57" ht="47" customHeight="1" spans="1:13">
      <c r="A57" s="12">
        <v>55</v>
      </c>
      <c r="B57" s="13" t="s">
        <v>7</v>
      </c>
      <c r="C57" s="22" t="s">
        <v>614</v>
      </c>
      <c r="D57" s="12">
        <v>300</v>
      </c>
      <c r="E57" s="12" t="s">
        <v>615</v>
      </c>
      <c r="F57" s="17">
        <v>4.989166</v>
      </c>
      <c r="G57" s="17">
        <v>225.4835</v>
      </c>
      <c r="H57" s="17">
        <v>2.4946</v>
      </c>
      <c r="I57" s="17">
        <v>4.989166</v>
      </c>
      <c r="J57" s="17">
        <v>336.955</v>
      </c>
      <c r="K57" s="17">
        <v>2.49</v>
      </c>
      <c r="L57" s="17">
        <f>K57*汇总1!$V$40</f>
        <v>0.893055362741509</v>
      </c>
      <c r="M57" s="18" t="s">
        <v>548</v>
      </c>
    </row>
    <row r="58" ht="47" customHeight="1" spans="1:13">
      <c r="A58" s="12">
        <v>56</v>
      </c>
      <c r="B58" s="13" t="s">
        <v>7</v>
      </c>
      <c r="C58" s="12" t="s">
        <v>616</v>
      </c>
      <c r="D58" s="12">
        <v>2250</v>
      </c>
      <c r="E58" s="12">
        <v>5.5</v>
      </c>
      <c r="F58" s="17">
        <v>62.6956</v>
      </c>
      <c r="G58" s="17">
        <v>2250</v>
      </c>
      <c r="H58" s="17">
        <v>31.35</v>
      </c>
      <c r="I58" s="17">
        <v>62.695612</v>
      </c>
      <c r="J58" s="17">
        <v>2590.79222</v>
      </c>
      <c r="K58" s="17">
        <v>30.14</v>
      </c>
      <c r="L58" s="17">
        <f>K58*汇总1!$V$40</f>
        <v>10.8099151136663</v>
      </c>
      <c r="M58" s="18" t="s">
        <v>548</v>
      </c>
    </row>
    <row r="59" ht="47" customHeight="1" spans="1:13">
      <c r="A59" s="12">
        <v>57</v>
      </c>
      <c r="B59" s="13" t="s">
        <v>7</v>
      </c>
      <c r="C59" s="12" t="s">
        <v>56</v>
      </c>
      <c r="D59" s="12">
        <v>3288</v>
      </c>
      <c r="E59" s="18" t="s">
        <v>617</v>
      </c>
      <c r="F59" s="17">
        <v>101.34</v>
      </c>
      <c r="G59" s="17">
        <v>3288</v>
      </c>
      <c r="H59" s="17">
        <v>50.67</v>
      </c>
      <c r="I59" s="17">
        <v>101.340979</v>
      </c>
      <c r="J59" s="17">
        <v>3144.7</v>
      </c>
      <c r="K59" s="17">
        <v>47.55</v>
      </c>
      <c r="L59" s="17">
        <f>K59*汇总1!$V$40</f>
        <v>17.0541295174131</v>
      </c>
      <c r="M59" s="18" t="s">
        <v>548</v>
      </c>
    </row>
    <row r="60" ht="47" customHeight="1" spans="1:13">
      <c r="A60" s="12">
        <v>58</v>
      </c>
      <c r="B60" s="13" t="s">
        <v>7</v>
      </c>
      <c r="C60" s="12" t="s">
        <v>367</v>
      </c>
      <c r="D60" s="12">
        <v>3604</v>
      </c>
      <c r="E60" s="18" t="s">
        <v>618</v>
      </c>
      <c r="F60" s="17">
        <v>112.16</v>
      </c>
      <c r="G60" s="17">
        <v>3604</v>
      </c>
      <c r="H60" s="17">
        <v>56.08</v>
      </c>
      <c r="I60" s="17">
        <v>129.6</v>
      </c>
      <c r="J60" s="29">
        <v>4315.725568</v>
      </c>
      <c r="K60" s="17">
        <v>51.17</v>
      </c>
      <c r="L60" s="17">
        <f>K60*汇总1!$V$40</f>
        <v>18.3524670327241</v>
      </c>
      <c r="M60" s="18" t="s">
        <v>548</v>
      </c>
    </row>
    <row r="61" ht="47" customHeight="1" spans="1:13">
      <c r="A61" s="12">
        <v>59</v>
      </c>
      <c r="B61" s="13" t="s">
        <v>6</v>
      </c>
      <c r="C61" s="30" t="s">
        <v>278</v>
      </c>
      <c r="D61" s="31">
        <v>300</v>
      </c>
      <c r="E61" s="32">
        <v>0.039</v>
      </c>
      <c r="F61" s="33">
        <v>10.99</v>
      </c>
      <c r="G61" s="16">
        <v>20</v>
      </c>
      <c r="H61" s="34">
        <v>5.5</v>
      </c>
      <c r="I61" s="17">
        <f>F61</f>
        <v>10.99</v>
      </c>
      <c r="J61" s="33">
        <v>20.04</v>
      </c>
      <c r="K61" s="29">
        <v>4.3125</v>
      </c>
      <c r="L61" s="17">
        <f>K61*汇总1!$V$40</f>
        <v>1.5467073300493</v>
      </c>
      <c r="M61" s="18" t="s">
        <v>548</v>
      </c>
    </row>
    <row r="62" ht="47" customHeight="1" spans="1:13">
      <c r="A62" s="12">
        <v>60</v>
      </c>
      <c r="B62" s="25" t="s">
        <v>6</v>
      </c>
      <c r="C62" s="30" t="s">
        <v>619</v>
      </c>
      <c r="D62" s="35">
        <v>31000</v>
      </c>
      <c r="E62" s="36" t="s">
        <v>620</v>
      </c>
      <c r="F62" s="36">
        <v>471</v>
      </c>
      <c r="G62" s="37">
        <v>31000</v>
      </c>
      <c r="H62" s="38">
        <v>100</v>
      </c>
      <c r="I62" s="17">
        <f>F62</f>
        <v>471</v>
      </c>
      <c r="J62" s="39">
        <v>42739</v>
      </c>
      <c r="K62" s="17">
        <f>H62</f>
        <v>100</v>
      </c>
      <c r="L62" s="17">
        <f>K62*汇总1!$V$40</f>
        <v>35.8656772185345</v>
      </c>
      <c r="M62" s="18" t="s">
        <v>548</v>
      </c>
    </row>
    <row r="63" ht="47" customHeight="1" spans="1:13">
      <c r="A63" s="12">
        <v>61</v>
      </c>
      <c r="B63" s="25" t="s">
        <v>6</v>
      </c>
      <c r="C63" s="30" t="s">
        <v>621</v>
      </c>
      <c r="D63" s="21">
        <v>1000</v>
      </c>
      <c r="E63" s="40">
        <v>0.065</v>
      </c>
      <c r="F63" s="16">
        <v>4.29</v>
      </c>
      <c r="G63" s="16">
        <v>127.94</v>
      </c>
      <c r="H63" s="34">
        <v>32</v>
      </c>
      <c r="I63" s="17">
        <f>F63</f>
        <v>4.29</v>
      </c>
      <c r="J63" s="21">
        <v>40.35</v>
      </c>
      <c r="K63" s="17">
        <v>0</v>
      </c>
      <c r="L63" s="17">
        <f>K63*汇总1!$V$40</f>
        <v>0</v>
      </c>
      <c r="M63" s="18" t="s">
        <v>622</v>
      </c>
    </row>
    <row r="64" ht="47" customHeight="1" spans="1:13">
      <c r="A64" s="12">
        <v>62</v>
      </c>
      <c r="B64" s="25" t="s">
        <v>6</v>
      </c>
      <c r="C64" s="30" t="s">
        <v>182</v>
      </c>
      <c r="D64" s="21">
        <v>10000</v>
      </c>
      <c r="E64" s="40">
        <v>0.0492</v>
      </c>
      <c r="F64" s="21">
        <v>119.997</v>
      </c>
      <c r="G64" s="16">
        <v>41.32</v>
      </c>
      <c r="H64" s="34">
        <v>29.5</v>
      </c>
      <c r="I64" s="17">
        <f>F64</f>
        <v>119.997</v>
      </c>
      <c r="J64" s="21">
        <v>90</v>
      </c>
      <c r="K64" s="17">
        <f>H64</f>
        <v>29.5</v>
      </c>
      <c r="L64" s="17">
        <f>K64*汇总1!$V$40</f>
        <v>10.5803747794677</v>
      </c>
      <c r="M64" s="18" t="s">
        <v>548</v>
      </c>
    </row>
    <row r="65" ht="47" customHeight="1" spans="1:13">
      <c r="A65" s="12">
        <v>63</v>
      </c>
      <c r="B65" s="13" t="s">
        <v>5</v>
      </c>
      <c r="C65" s="13" t="s">
        <v>623</v>
      </c>
      <c r="D65" s="14">
        <v>200</v>
      </c>
      <c r="E65" s="15">
        <v>3.6</v>
      </c>
      <c r="F65" s="16">
        <v>7.2</v>
      </c>
      <c r="G65" s="16">
        <v>200</v>
      </c>
      <c r="H65" s="16">
        <v>3.6</v>
      </c>
      <c r="I65" s="34">
        <v>5.547789</v>
      </c>
      <c r="J65" s="34">
        <v>174.956</v>
      </c>
      <c r="K65" s="17">
        <v>2.822</v>
      </c>
      <c r="L65" s="17">
        <f>K65*汇总1!$V$40</f>
        <v>1.01212941110704</v>
      </c>
      <c r="M65" s="18" t="s">
        <v>548</v>
      </c>
    </row>
    <row r="66" ht="47" customHeight="1" spans="1:13">
      <c r="A66" s="12">
        <v>64</v>
      </c>
      <c r="B66" s="13" t="s">
        <v>5</v>
      </c>
      <c r="C66" s="13" t="s">
        <v>624</v>
      </c>
      <c r="D66" s="14">
        <v>63</v>
      </c>
      <c r="E66" s="16">
        <v>3.45</v>
      </c>
      <c r="F66" s="16">
        <v>2.15</v>
      </c>
      <c r="G66" s="16">
        <v>80</v>
      </c>
      <c r="H66" s="16">
        <v>1.078</v>
      </c>
      <c r="I66" s="34">
        <v>1.952891</v>
      </c>
      <c r="J66" s="17">
        <v>33.7038</v>
      </c>
      <c r="K66" s="17">
        <v>0</v>
      </c>
      <c r="L66" s="17">
        <f>K66*汇总1!$V$40</f>
        <v>0</v>
      </c>
      <c r="M66" s="18" t="s">
        <v>557</v>
      </c>
    </row>
    <row r="67" ht="47" customHeight="1" spans="1:13">
      <c r="A67" s="12">
        <v>65</v>
      </c>
      <c r="B67" s="13" t="s">
        <v>5</v>
      </c>
      <c r="C67" s="13" t="s">
        <v>625</v>
      </c>
      <c r="D67" s="14">
        <v>1000</v>
      </c>
      <c r="E67" s="16">
        <v>4.65</v>
      </c>
      <c r="F67" s="15">
        <v>79.9</v>
      </c>
      <c r="G67" s="16">
        <v>1000</v>
      </c>
      <c r="H67" s="16">
        <v>39.95</v>
      </c>
      <c r="I67" s="34">
        <v>29.895624</v>
      </c>
      <c r="J67" s="34">
        <v>7742.28986</v>
      </c>
      <c r="K67" s="41">
        <v>11.64</v>
      </c>
      <c r="L67" s="17">
        <f>K67*汇总1!$V$40</f>
        <v>4.17476482823741</v>
      </c>
      <c r="M67" s="18" t="s">
        <v>548</v>
      </c>
    </row>
    <row r="68" ht="47" customHeight="1" spans="1:13">
      <c r="A68" s="12">
        <v>66</v>
      </c>
      <c r="B68" s="13" t="s">
        <v>5</v>
      </c>
      <c r="C68" s="13" t="s">
        <v>626</v>
      </c>
      <c r="D68" s="14">
        <v>180</v>
      </c>
      <c r="E68" s="16">
        <v>3.65</v>
      </c>
      <c r="F68" s="16">
        <v>6.57</v>
      </c>
      <c r="G68" s="16">
        <v>180</v>
      </c>
      <c r="H68" s="16">
        <v>3.29</v>
      </c>
      <c r="I68" s="34">
        <v>4.32525</v>
      </c>
      <c r="J68" s="34">
        <v>138.198</v>
      </c>
      <c r="K68" s="17">
        <v>1.21</v>
      </c>
      <c r="L68" s="17">
        <f>K68*汇总1!$V$40</f>
        <v>0.433974694344267</v>
      </c>
      <c r="M68" s="18" t="s">
        <v>548</v>
      </c>
    </row>
    <row r="69" ht="47" customHeight="1" spans="1:13">
      <c r="A69" s="12">
        <v>67</v>
      </c>
      <c r="B69" s="13" t="s">
        <v>5</v>
      </c>
      <c r="C69" s="13" t="s">
        <v>186</v>
      </c>
      <c r="D69" s="14">
        <v>105</v>
      </c>
      <c r="E69" s="16">
        <v>3.45</v>
      </c>
      <c r="F69" s="15">
        <v>3.8</v>
      </c>
      <c r="G69" s="16">
        <v>105</v>
      </c>
      <c r="H69" s="16">
        <v>1.9</v>
      </c>
      <c r="I69" s="34">
        <v>3.57</v>
      </c>
      <c r="J69" s="34">
        <v>131.075</v>
      </c>
      <c r="K69" s="17">
        <v>1.72</v>
      </c>
      <c r="L69" s="17">
        <f>K69*汇总1!$V$40</f>
        <v>0.616889648158793</v>
      </c>
      <c r="M69" s="18" t="s">
        <v>548</v>
      </c>
    </row>
    <row r="70" ht="47" customHeight="1" spans="1:13">
      <c r="A70" s="12">
        <v>68</v>
      </c>
      <c r="B70" s="13" t="s">
        <v>5</v>
      </c>
      <c r="C70" s="13" t="s">
        <v>303</v>
      </c>
      <c r="D70" s="14">
        <v>115</v>
      </c>
      <c r="E70" s="13" t="s">
        <v>627</v>
      </c>
      <c r="F70" s="15">
        <v>5.7</v>
      </c>
      <c r="G70" s="16">
        <v>115</v>
      </c>
      <c r="H70" s="16">
        <v>2.85</v>
      </c>
      <c r="I70" s="34">
        <v>5.649914</v>
      </c>
      <c r="J70" s="34">
        <v>115</v>
      </c>
      <c r="K70" s="41">
        <v>1.46</v>
      </c>
      <c r="L70" s="17">
        <f>K70*汇总1!$V$40</f>
        <v>0.523638887390603</v>
      </c>
      <c r="M70" s="18" t="s">
        <v>548</v>
      </c>
    </row>
    <row r="71" ht="47" customHeight="1" spans="1:13">
      <c r="A71" s="12">
        <v>69</v>
      </c>
      <c r="B71" s="13" t="s">
        <v>5</v>
      </c>
      <c r="C71" s="13" t="s">
        <v>295</v>
      </c>
      <c r="D71" s="14">
        <v>100</v>
      </c>
      <c r="E71" s="16">
        <v>3.45</v>
      </c>
      <c r="F71" s="19">
        <v>3.3343</v>
      </c>
      <c r="G71" s="16">
        <v>100</v>
      </c>
      <c r="H71" s="16">
        <v>1.667</v>
      </c>
      <c r="I71" s="34">
        <v>3.334305</v>
      </c>
      <c r="J71" s="34">
        <v>111.3375</v>
      </c>
      <c r="K71" s="41">
        <v>1.19</v>
      </c>
      <c r="L71" s="17">
        <f>K71*汇总1!$V$40</f>
        <v>0.42680155890056</v>
      </c>
      <c r="M71" s="18" t="s">
        <v>548</v>
      </c>
    </row>
    <row r="72" ht="47" customHeight="1" spans="1:13">
      <c r="A72" s="12">
        <v>70</v>
      </c>
      <c r="B72" s="13" t="s">
        <v>5</v>
      </c>
      <c r="C72" s="13" t="s">
        <v>628</v>
      </c>
      <c r="D72" s="14">
        <v>1290</v>
      </c>
      <c r="E72" s="42"/>
      <c r="F72" s="16">
        <v>23</v>
      </c>
      <c r="G72" s="16">
        <v>1290</v>
      </c>
      <c r="H72" s="16">
        <v>23</v>
      </c>
      <c r="I72" s="34">
        <v>41.385325</v>
      </c>
      <c r="J72" s="34">
        <v>387.4338</v>
      </c>
      <c r="K72" s="41">
        <v>22.25</v>
      </c>
      <c r="L72" s="17">
        <f>K72*汇总1!$V$40</f>
        <v>7.98011318112392</v>
      </c>
      <c r="M72" s="18" t="s">
        <v>548</v>
      </c>
    </row>
    <row r="73" ht="55" customHeight="1" spans="1:13">
      <c r="A73" s="12">
        <v>71</v>
      </c>
      <c r="B73" s="13" t="s">
        <v>5</v>
      </c>
      <c r="C73" s="13" t="s">
        <v>125</v>
      </c>
      <c r="D73" s="14">
        <v>450</v>
      </c>
      <c r="E73" s="42"/>
      <c r="F73" s="16">
        <v>7.6</v>
      </c>
      <c r="G73" s="16">
        <v>450</v>
      </c>
      <c r="H73" s="16">
        <v>7.6</v>
      </c>
      <c r="I73" s="34">
        <v>12.148019</v>
      </c>
      <c r="J73" s="34">
        <v>450</v>
      </c>
      <c r="K73" s="17">
        <v>1.58</v>
      </c>
      <c r="L73" s="17">
        <f>K73*汇总1!$V$40</f>
        <v>0.566677700052845</v>
      </c>
      <c r="M73" s="18" t="s">
        <v>629</v>
      </c>
    </row>
    <row r="74" ht="47" customHeight="1" spans="1:13">
      <c r="A74" s="12">
        <v>72</v>
      </c>
      <c r="B74" s="13" t="s">
        <v>5</v>
      </c>
      <c r="C74" s="13" t="s">
        <v>630</v>
      </c>
      <c r="D74" s="14">
        <v>130</v>
      </c>
      <c r="E74" s="42"/>
      <c r="F74" s="16">
        <v>1.42</v>
      </c>
      <c r="G74" s="16">
        <v>130</v>
      </c>
      <c r="H74" s="16">
        <v>1.42</v>
      </c>
      <c r="I74" s="34">
        <v>2.833292</v>
      </c>
      <c r="J74" s="34"/>
      <c r="K74" s="17">
        <v>0</v>
      </c>
      <c r="L74" s="17">
        <f>K74*汇总1!$V$40</f>
        <v>0</v>
      </c>
      <c r="M74" s="18" t="s">
        <v>631</v>
      </c>
    </row>
    <row r="75" ht="47" customHeight="1" spans="1:13">
      <c r="A75" s="12">
        <v>73</v>
      </c>
      <c r="B75" s="13" t="s">
        <v>5</v>
      </c>
      <c r="C75" s="13" t="s">
        <v>632</v>
      </c>
      <c r="D75" s="14">
        <v>3900</v>
      </c>
      <c r="E75" s="42"/>
      <c r="F75" s="16">
        <v>103.8</v>
      </c>
      <c r="G75" s="16">
        <v>3000</v>
      </c>
      <c r="H75" s="16">
        <v>51.9</v>
      </c>
      <c r="I75" s="34">
        <v>67.717236</v>
      </c>
      <c r="J75" s="34">
        <v>187.9228</v>
      </c>
      <c r="K75" s="41">
        <v>50.93</v>
      </c>
      <c r="L75" s="17">
        <f>K75*汇总1!$V$40</f>
        <v>18.2663894073996</v>
      </c>
      <c r="M75" s="18" t="s">
        <v>548</v>
      </c>
    </row>
    <row r="76" ht="47" customHeight="1" spans="1:13">
      <c r="A76" s="12">
        <v>74</v>
      </c>
      <c r="B76" s="13" t="s">
        <v>5</v>
      </c>
      <c r="C76" s="13" t="s">
        <v>633</v>
      </c>
      <c r="D76" s="15">
        <v>1039.9</v>
      </c>
      <c r="E76" s="42"/>
      <c r="F76" s="16">
        <v>24.58</v>
      </c>
      <c r="G76" s="16">
        <v>1039.9</v>
      </c>
      <c r="H76" s="16">
        <v>12.29</v>
      </c>
      <c r="I76" s="34">
        <v>24.584376</v>
      </c>
      <c r="J76" s="34">
        <v>1044.156681</v>
      </c>
      <c r="K76" s="41">
        <v>8.43</v>
      </c>
      <c r="L76" s="17">
        <f>K76*汇总1!$V$40</f>
        <v>3.02347658952246</v>
      </c>
      <c r="M76" s="18" t="s">
        <v>548</v>
      </c>
    </row>
    <row r="77" ht="47" customHeight="1" spans="1:13">
      <c r="A77" s="12">
        <v>75</v>
      </c>
      <c r="B77" s="12" t="s">
        <v>4</v>
      </c>
      <c r="C77" s="18" t="s">
        <v>634</v>
      </c>
      <c r="D77" s="43">
        <v>13000</v>
      </c>
      <c r="E77" s="44"/>
      <c r="F77" s="34">
        <v>575.6</v>
      </c>
      <c r="G77" s="34">
        <v>20000</v>
      </c>
      <c r="H77" s="34">
        <v>100</v>
      </c>
      <c r="I77" s="34">
        <v>575.6</v>
      </c>
      <c r="J77" s="34">
        <v>20000</v>
      </c>
      <c r="K77" s="17">
        <v>100</v>
      </c>
      <c r="L77" s="17">
        <f>K77*汇总1!$V$40</f>
        <v>35.8656772185345</v>
      </c>
      <c r="M77" s="18" t="s">
        <v>548</v>
      </c>
    </row>
    <row r="78" ht="47" customHeight="1" spans="1:13">
      <c r="A78" s="12">
        <v>76</v>
      </c>
      <c r="B78" s="12" t="s">
        <v>4</v>
      </c>
      <c r="C78" s="18" t="s">
        <v>635</v>
      </c>
      <c r="D78" s="43">
        <v>1740</v>
      </c>
      <c r="E78" s="44"/>
      <c r="F78" s="34">
        <v>23.17</v>
      </c>
      <c r="G78" s="34">
        <v>4820</v>
      </c>
      <c r="H78" s="34">
        <v>11.59</v>
      </c>
      <c r="I78" s="34">
        <v>23.17</v>
      </c>
      <c r="J78" s="34">
        <v>4820</v>
      </c>
      <c r="K78" s="17">
        <v>11.59</v>
      </c>
      <c r="L78" s="17">
        <f>K78*汇总1!$V$40</f>
        <v>4.15683198962815</v>
      </c>
      <c r="M78" s="18" t="s">
        <v>548</v>
      </c>
    </row>
    <row r="79" ht="47" customHeight="1" spans="1:13">
      <c r="A79" s="12">
        <v>77</v>
      </c>
      <c r="B79" s="12" t="s">
        <v>4</v>
      </c>
      <c r="C79" s="18" t="s">
        <v>636</v>
      </c>
      <c r="D79" s="43">
        <v>500</v>
      </c>
      <c r="E79" s="44">
        <v>0.068</v>
      </c>
      <c r="F79" s="34">
        <v>25.72</v>
      </c>
      <c r="G79" s="16">
        <v>610</v>
      </c>
      <c r="H79" s="34">
        <v>0</v>
      </c>
      <c r="I79" s="34">
        <v>25.72</v>
      </c>
      <c r="J79" s="34">
        <v>610</v>
      </c>
      <c r="K79" s="17">
        <v>7.9</v>
      </c>
      <c r="L79" s="17">
        <f>K79*汇总1!$V$40</f>
        <v>2.83338850026422</v>
      </c>
      <c r="M79" s="18" t="s">
        <v>548</v>
      </c>
    </row>
    <row r="80" ht="47" customHeight="1" spans="1:13">
      <c r="A80" s="12">
        <v>78</v>
      </c>
      <c r="B80" s="12" t="s">
        <v>4</v>
      </c>
      <c r="C80" s="18" t="s">
        <v>637</v>
      </c>
      <c r="D80" s="45">
        <v>1180</v>
      </c>
      <c r="E80" s="18"/>
      <c r="F80" s="46">
        <v>37.2</v>
      </c>
      <c r="G80" s="16">
        <v>1180</v>
      </c>
      <c r="H80" s="34">
        <v>16.9</v>
      </c>
      <c r="I80" s="34">
        <v>37.2</v>
      </c>
      <c r="J80" s="34">
        <f>G80</f>
        <v>1180</v>
      </c>
      <c r="K80" s="17">
        <v>16.91</v>
      </c>
      <c r="L80" s="17">
        <f>K80*汇总1!$V$40</f>
        <v>6.06488601765418</v>
      </c>
      <c r="M80" s="18" t="s">
        <v>548</v>
      </c>
    </row>
    <row r="81" ht="47" customHeight="1" spans="1:13">
      <c r="A81" s="12">
        <v>79</v>
      </c>
      <c r="B81" s="12" t="s">
        <v>4</v>
      </c>
      <c r="C81" s="18" t="s">
        <v>190</v>
      </c>
      <c r="D81" s="45">
        <v>6120</v>
      </c>
      <c r="E81" s="47"/>
      <c r="F81" s="46">
        <v>116.2</v>
      </c>
      <c r="G81" s="16">
        <v>6337</v>
      </c>
      <c r="H81" s="34">
        <v>55.25</v>
      </c>
      <c r="I81" s="34">
        <v>116.2</v>
      </c>
      <c r="J81" s="34">
        <v>6337</v>
      </c>
      <c r="K81" s="17">
        <v>53.05</v>
      </c>
      <c r="L81" s="17">
        <f>K81*汇总1!$V$40</f>
        <v>19.0267417644325</v>
      </c>
      <c r="M81" s="18" t="s">
        <v>548</v>
      </c>
    </row>
    <row r="82" ht="47" customHeight="1" spans="1:13">
      <c r="A82" s="12">
        <v>80</v>
      </c>
      <c r="B82" s="12" t="s">
        <v>4</v>
      </c>
      <c r="C82" s="18" t="s">
        <v>468</v>
      </c>
      <c r="D82" s="45">
        <v>400</v>
      </c>
      <c r="E82" s="40">
        <v>0.0715</v>
      </c>
      <c r="F82" s="46">
        <v>26.95</v>
      </c>
      <c r="G82" s="16">
        <v>308.85</v>
      </c>
      <c r="H82" s="34">
        <v>0</v>
      </c>
      <c r="I82" s="34">
        <v>26.95</v>
      </c>
      <c r="J82" s="34">
        <v>308.85</v>
      </c>
      <c r="K82" s="17">
        <v>6.88</v>
      </c>
      <c r="L82" s="17">
        <f>K82*汇总1!$V$40</f>
        <v>2.46755859263517</v>
      </c>
      <c r="M82" s="18" t="s">
        <v>548</v>
      </c>
    </row>
    <row r="83" ht="47" customHeight="1" spans="1:13">
      <c r="A83" s="12">
        <v>81</v>
      </c>
      <c r="B83" s="12" t="s">
        <v>4</v>
      </c>
      <c r="C83" s="18" t="s">
        <v>638</v>
      </c>
      <c r="D83" s="45">
        <v>2000</v>
      </c>
      <c r="E83" s="18"/>
      <c r="F83" s="46">
        <v>64.65</v>
      </c>
      <c r="G83" s="46">
        <v>2250</v>
      </c>
      <c r="H83" s="34">
        <v>30.91</v>
      </c>
      <c r="I83" s="34">
        <v>64.65</v>
      </c>
      <c r="J83" s="34">
        <v>2250</v>
      </c>
      <c r="K83" s="17">
        <v>30.91</v>
      </c>
      <c r="L83" s="17">
        <f>K83*汇总1!$V$40</f>
        <v>11.086080828249</v>
      </c>
      <c r="M83" s="18" t="s">
        <v>548</v>
      </c>
    </row>
    <row r="84" ht="47" customHeight="1" spans="1:13">
      <c r="A84" s="12">
        <v>82</v>
      </c>
      <c r="B84" s="12" t="s">
        <v>4</v>
      </c>
      <c r="C84" s="18" t="s">
        <v>639</v>
      </c>
      <c r="D84" s="43">
        <v>480</v>
      </c>
      <c r="E84" s="18"/>
      <c r="F84" s="34">
        <v>11.67</v>
      </c>
      <c r="G84" s="34">
        <v>967</v>
      </c>
      <c r="H84" s="34">
        <v>5.74</v>
      </c>
      <c r="I84" s="34">
        <v>11.67</v>
      </c>
      <c r="J84" s="34">
        <v>967</v>
      </c>
      <c r="K84" s="17">
        <v>5.74</v>
      </c>
      <c r="L84" s="17">
        <f>K84*汇总1!$V$40</f>
        <v>2.05868987234388</v>
      </c>
      <c r="M84" s="18" t="s">
        <v>548</v>
      </c>
    </row>
    <row r="85" ht="47" customHeight="1" spans="1:13">
      <c r="A85" s="12">
        <v>83</v>
      </c>
      <c r="B85" s="12" t="s">
        <v>4</v>
      </c>
      <c r="C85" s="18" t="s">
        <v>329</v>
      </c>
      <c r="D85" s="45">
        <v>1500</v>
      </c>
      <c r="E85" s="18"/>
      <c r="F85" s="46">
        <v>61.2</v>
      </c>
      <c r="G85" s="46">
        <v>1500</v>
      </c>
      <c r="H85" s="34">
        <v>25.62</v>
      </c>
      <c r="I85" s="34">
        <v>61.2</v>
      </c>
      <c r="J85" s="34">
        <v>1500</v>
      </c>
      <c r="K85" s="17">
        <v>25.62</v>
      </c>
      <c r="L85" s="17">
        <f>K85*汇总1!$V$40</f>
        <v>9.18878650338854</v>
      </c>
      <c r="M85" s="18" t="s">
        <v>548</v>
      </c>
    </row>
    <row r="86" ht="47" customHeight="1" spans="1:13">
      <c r="A86" s="12">
        <v>84</v>
      </c>
      <c r="B86" s="12" t="s">
        <v>4</v>
      </c>
      <c r="C86" s="18" t="s">
        <v>463</v>
      </c>
      <c r="D86" s="45">
        <v>6660</v>
      </c>
      <c r="E86" s="18"/>
      <c r="F86" s="46">
        <v>96.33</v>
      </c>
      <c r="G86" s="46">
        <v>8586.307047</v>
      </c>
      <c r="H86" s="34">
        <v>47.61</v>
      </c>
      <c r="I86" s="46">
        <v>96.33</v>
      </c>
      <c r="J86" s="34">
        <v>8586.307047</v>
      </c>
      <c r="K86" s="17">
        <v>45.22</v>
      </c>
      <c r="L86" s="17">
        <f>K86*汇总1!$V$40</f>
        <v>16.2184592382213</v>
      </c>
      <c r="M86" s="18" t="s">
        <v>548</v>
      </c>
    </row>
    <row r="87" ht="47" customHeight="1" spans="1:13">
      <c r="A87" s="12">
        <v>85</v>
      </c>
      <c r="B87" s="12" t="s">
        <v>4</v>
      </c>
      <c r="C87" s="18" t="s">
        <v>640</v>
      </c>
      <c r="D87" s="45">
        <v>2750</v>
      </c>
      <c r="E87" s="18"/>
      <c r="F87" s="46">
        <v>99.25</v>
      </c>
      <c r="G87" s="46">
        <v>1184</v>
      </c>
      <c r="H87" s="34">
        <v>46.11</v>
      </c>
      <c r="I87" s="34">
        <v>99.25</v>
      </c>
      <c r="J87" s="34">
        <v>1184</v>
      </c>
      <c r="K87" s="17">
        <v>46.11</v>
      </c>
      <c r="L87" s="17">
        <f>K87*汇总1!$V$40</f>
        <v>16.5376637654663</v>
      </c>
      <c r="M87" s="18" t="s">
        <v>548</v>
      </c>
    </row>
    <row r="88" ht="47" customHeight="1" spans="1:13">
      <c r="A88" s="12">
        <v>86</v>
      </c>
      <c r="B88" s="12" t="s">
        <v>4</v>
      </c>
      <c r="C88" s="18" t="s">
        <v>641</v>
      </c>
      <c r="D88" s="45">
        <v>2560</v>
      </c>
      <c r="E88" s="18"/>
      <c r="F88" s="46">
        <v>83.2</v>
      </c>
      <c r="G88" s="46">
        <v>1733</v>
      </c>
      <c r="H88" s="34">
        <v>42.35</v>
      </c>
      <c r="I88" s="34">
        <v>83.2</v>
      </c>
      <c r="J88" s="34">
        <v>1733</v>
      </c>
      <c r="K88" s="17">
        <v>41.71</v>
      </c>
      <c r="L88" s="17">
        <f>K88*汇总1!$V$40</f>
        <v>14.9595739678507</v>
      </c>
      <c r="M88" s="18" t="s">
        <v>548</v>
      </c>
    </row>
    <row r="89" ht="47" customHeight="1" spans="1:13">
      <c r="A89" s="48" t="s">
        <v>642</v>
      </c>
      <c r="B89" s="49"/>
      <c r="C89" s="49"/>
      <c r="D89" s="49"/>
      <c r="E89" s="50"/>
      <c r="F89" s="17"/>
      <c r="G89" s="17"/>
      <c r="H89" s="17">
        <f>SUM(H3:H88)</f>
        <v>2094.946829</v>
      </c>
      <c r="I89" s="17"/>
      <c r="J89" s="17"/>
      <c r="K89" s="17">
        <f>SUM(K3:K88)</f>
        <v>1761.767319</v>
      </c>
      <c r="L89" s="17">
        <f>K89*汇总1!$V$40</f>
        <v>631.869779974169</v>
      </c>
      <c r="M89" s="18"/>
    </row>
    <row r="104" spans="7:7">
      <c r="G104" s="51"/>
    </row>
  </sheetData>
  <sheetProtection formatCells="0" formatColumns="0" formatRows="0" insertRows="0" insertColumns="0" insertHyperlinks="0" deleteColumns="0" deleteRows="0" sort="0" autoFilter="0" pivotTables="0"/>
  <autoFilter xmlns:etc="http://www.wps.cn/officeDocument/2017/etCustomData" ref="A2:M89" etc:filterBottomFollowUsedRange="0">
    <extLst/>
  </autoFilter>
  <mergeCells count="2">
    <mergeCell ref="A1:M1"/>
    <mergeCell ref="A89:E89"/>
  </mergeCells>
  <pageMargins left="0.751388888888889" right="0.751388888888889" top="1" bottom="1" header="0.5" footer="0.5"/>
  <pageSetup paperSize="9" scale="5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汇总1</vt:lpstr>
      <vt:lpstr>1.汇总</vt:lpstr>
      <vt:lpstr>1-1.支持种业育繁推体系建设项目</vt:lpstr>
      <vt:lpstr>1-2-1.种业实验室</vt:lpstr>
      <vt:lpstr>1-2-2.种业院士、首席专家工作室</vt:lpstr>
      <vt:lpstr>1-3.支持日光温室、钢构大棚和连动温室建设项目</vt:lpstr>
      <vt:lpstr>1-4.支持机械化综合农事服务中心等建设</vt:lpstr>
      <vt:lpstr>1-5.支持畜禽保种场</vt:lpstr>
      <vt:lpstr>1-6.支持兽医社会化服务组织</vt:lpstr>
      <vt:lpstr>1-7.支持冷库、保鲜库建设</vt:lpstr>
      <vt:lpstr>1-8.支持“淮优”专业协会开拓市场</vt:lpstr>
      <vt:lpstr>1-9.支持三品一标和名牌农产品建设</vt:lpstr>
      <vt:lpstr>1-10.支持参加农产品展示展销活动</vt:lpstr>
      <vt:lpstr>1-11.支持农业产业化重点龙头企业</vt:lpstr>
      <vt:lpstr>1-12.支持农业产业化家庭农场</vt:lpstr>
      <vt:lpstr>1-13.支持农业产业化合作社</vt:lpstr>
      <vt:lpstr>1-14.支持“淮优”农产品主体</vt:lpstr>
      <vt:lpstr>1-15.支持“淮优”农产品宣传推广</vt:lpstr>
      <vt:lpstr>1-16.支持农业信息化应用</vt:lpstr>
      <vt:lpstr>1-17.支持农业贷款贴息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86183</dc:creator>
  <cp:lastModifiedBy>Yoghurt</cp:lastModifiedBy>
  <dcterms:created xsi:type="dcterms:W3CDTF">2026-04-15T03:25:00Z</dcterms:created>
  <dcterms:modified xsi:type="dcterms:W3CDTF">2026-10-26T07:55:06Z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08BC8525F3C04666AC7CCB998F13FF5B_13</vt:lpwstr>
  </property>
  <property fmtid="{D5CDD505-2E9C-101B-9397-08002B2CF9AE}" pid="3" name="KSOProductBuildVer">
    <vt:lpwstr>2052-12.1.0.29161</vt:lpwstr>
  </property>
  <property fmtid="{D5CDD505-2E9C-101B-9397-08002B2CF9AE}" pid="4" name="CalculationRule">
    <vt:i4>1</vt:i4>
  </property>
</Properties>
</file>